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-1" sheetId="6" r:id="rId1"/>
    <sheet name="表1-2" sheetId="1" r:id="rId2"/>
    <sheet name="表2-1" sheetId="3" r:id="rId3"/>
    <sheet name="表2-2" sheetId="4" r:id="rId4"/>
    <sheet name="表2-3" sheetId="7" r:id="rId5"/>
    <sheet name="表3" sheetId="5" r:id="rId6"/>
    <sheet name="表4" sheetId="8" r:id="rId7"/>
    <sheet name="Sheet1" sheetId="9" r:id="rId8"/>
  </sheets>
  <definedNames>
    <definedName name="_xlnm.Print_Titles" localSheetId="2">'表2-1'!$1:$5</definedName>
    <definedName name="_xlnm.Print_Titles" localSheetId="3">'表2-2'!$1:$4</definedName>
    <definedName name="_xlnm.Print_Area" localSheetId="5">表3!$A$1:$D$49</definedName>
    <definedName name="_xlnm.Print_Titles" localSheetId="0">'表1-1'!$1:$4</definedName>
    <definedName name="_xlnm.Print_Titles" localSheetId="4">'表2-3'!$4:$4</definedName>
  </definedNames>
  <calcPr calcId="144525" concurrentCalc="0"/>
</workbook>
</file>

<file path=xl/comments1.xml><?xml version="1.0" encoding="utf-8"?>
<comments xmlns="http://schemas.openxmlformats.org/spreadsheetml/2006/main">
  <authors>
    <author>作者</author>
  </authors>
  <commentList>
    <comment ref="C29" authorId="0">
      <text>
        <r>
          <rPr>
            <sz val="9"/>
            <rFont val="宋体"/>
            <charset val="134"/>
          </rPr>
          <t>作者:
2012年新科目，储备事务合并</t>
        </r>
      </text>
    </comment>
  </commentList>
</comments>
</file>

<file path=xl/sharedStrings.xml><?xml version="1.0" encoding="utf-8"?>
<sst xmlns="http://schemas.openxmlformats.org/spreadsheetml/2006/main" count="415" uniqueCount="385">
  <si>
    <t>表1-1</t>
  </si>
  <si>
    <t>2023年公共财政预算收入表</t>
  </si>
  <si>
    <t>单位：万元</t>
  </si>
  <si>
    <t>项    目</t>
  </si>
  <si>
    <t>2023年预算数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</si>
  <si>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</si>
  <si>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</si>
  <si>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</si>
  <si>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</si>
  <si>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</si>
  <si>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</si>
  <si>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</si>
  <si>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</si>
  <si>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</si>
  <si>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</si>
  <si>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</si>
  <si>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</si>
  <si>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</si>
  <si>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</si>
  <si>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</si>
  <si>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</si>
  <si>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</si>
  <si>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</si>
  <si>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</si>
  <si>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</si>
  <si>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</si>
  <si>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</si>
  <si>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</si>
  <si>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</si>
  <si>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收  入  合  计</t>
  </si>
  <si>
    <t>上划中央收入小计</t>
  </si>
  <si>
    <t>上划中央国内增值税（50%部分）</t>
  </si>
  <si>
    <t>上划中央消费税（100%部分）</t>
  </si>
  <si>
    <t>上划中央所得税（60%部分）</t>
  </si>
  <si>
    <t>上划中央其他税（50%部分）</t>
  </si>
  <si>
    <t>上划省收入小计</t>
  </si>
  <si>
    <t>上划省国内增值税（12.5%部分）</t>
  </si>
  <si>
    <t>上划省环境保护税（30%部分）</t>
  </si>
  <si>
    <t>上划省所得税（12%部分）</t>
  </si>
  <si>
    <t>上划省城镇土地使用税税（30%部分）</t>
  </si>
  <si>
    <t>上划省资源税（25%部分）</t>
  </si>
  <si>
    <t>上划省其他税（12.5%部分）</t>
  </si>
  <si>
    <t>地方财税收入合计</t>
  </si>
  <si>
    <t>税收收入(100%)</t>
  </si>
  <si>
    <t>非税收入(100%)</t>
  </si>
  <si>
    <t>表1-2</t>
  </si>
  <si>
    <t>沅江市2023年财税收入预算表</t>
  </si>
  <si>
    <r>
      <rPr>
        <b/>
        <sz val="12"/>
        <rFont val="宋体"/>
        <charset val="134"/>
      </rPr>
      <t>单位</t>
    </r>
    <r>
      <rPr>
        <b/>
        <sz val="12"/>
        <rFont val="Times New Roman"/>
        <charset val="134"/>
      </rPr>
      <t>:</t>
    </r>
    <r>
      <rPr>
        <b/>
        <sz val="12"/>
        <rFont val="宋体"/>
        <charset val="134"/>
      </rPr>
      <t>万元</t>
    </r>
  </si>
  <si>
    <r>
      <rPr>
        <b/>
        <sz val="12"/>
        <rFont val="宋体"/>
        <charset val="134"/>
      </rPr>
      <t xml:space="preserve">预  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 xml:space="preserve">算  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    </t>
    </r>
    <r>
      <rPr>
        <b/>
        <sz val="12"/>
        <rFont val="宋体"/>
        <charset val="134"/>
      </rPr>
      <t>目</t>
    </r>
  </si>
  <si>
    <t>本年预算</t>
  </si>
  <si>
    <r>
      <rPr>
        <b/>
        <sz val="12"/>
        <rFont val="宋体"/>
        <charset val="134"/>
      </rPr>
      <t>其中</t>
    </r>
    <r>
      <rPr>
        <b/>
        <sz val="12"/>
        <rFont val="Times New Roman"/>
        <charset val="134"/>
      </rPr>
      <t>:</t>
    </r>
  </si>
  <si>
    <r>
      <rPr>
        <b/>
        <sz val="12"/>
        <rFont val="宋体"/>
        <charset val="134"/>
      </rPr>
      <t xml:space="preserve"> 说</t>
    </r>
    <r>
      <rPr>
        <b/>
        <sz val="12"/>
        <rFont val="Times New Roman"/>
        <charset val="134"/>
      </rPr>
      <t xml:space="preserve">        </t>
    </r>
    <r>
      <rPr>
        <b/>
        <sz val="12"/>
        <rFont val="宋体"/>
        <charset val="134"/>
      </rPr>
      <t>明</t>
    </r>
  </si>
  <si>
    <t>上划中央级</t>
  </si>
  <si>
    <t>上划省级</t>
  </si>
  <si>
    <t>市本级</t>
  </si>
  <si>
    <t>一、税收收入小计</t>
  </si>
  <si>
    <r>
      <rPr>
        <b/>
        <sz val="12"/>
        <rFont val="宋体"/>
        <charset val="134"/>
      </rPr>
      <t xml:space="preserve">    1、</t>
    </r>
    <r>
      <rPr>
        <b/>
        <sz val="12"/>
        <rFont val="宋体"/>
        <charset val="134"/>
      </rPr>
      <t>增值税</t>
    </r>
  </si>
  <si>
    <r>
      <rPr>
        <b/>
        <sz val="9"/>
        <rFont val="宋体"/>
        <charset val="134"/>
      </rPr>
      <t>中央</t>
    </r>
    <r>
      <rPr>
        <b/>
        <sz val="9"/>
        <rFont val="Times New Roman"/>
        <charset val="134"/>
      </rPr>
      <t>50%,</t>
    </r>
    <r>
      <rPr>
        <b/>
        <sz val="9"/>
        <rFont val="宋体"/>
        <charset val="134"/>
      </rPr>
      <t>省</t>
    </r>
    <r>
      <rPr>
        <b/>
        <sz val="9"/>
        <rFont val="Times New Roman"/>
        <charset val="134"/>
      </rPr>
      <t>12.5%,</t>
    </r>
    <r>
      <rPr>
        <b/>
        <sz val="9"/>
        <rFont val="宋体"/>
        <charset val="134"/>
      </rPr>
      <t>地方</t>
    </r>
    <r>
      <rPr>
        <b/>
        <sz val="9"/>
        <rFont val="Times New Roman"/>
        <charset val="134"/>
      </rPr>
      <t>37.5%</t>
    </r>
  </si>
  <si>
    <t xml:space="preserve">    2、消费税</t>
  </si>
  <si>
    <t xml:space="preserve">    3、企业及个人利息所得税</t>
  </si>
  <si>
    <r>
      <rPr>
        <b/>
        <sz val="9"/>
        <rFont val="宋体"/>
        <charset val="134"/>
      </rPr>
      <t>中央省级</t>
    </r>
    <r>
      <rPr>
        <b/>
        <sz val="9"/>
        <rFont val="Times New Roman"/>
        <charset val="134"/>
      </rPr>
      <t>72%,</t>
    </r>
    <r>
      <rPr>
        <b/>
        <sz val="9"/>
        <rFont val="宋体"/>
        <charset val="134"/>
      </rPr>
      <t>地方</t>
    </r>
    <r>
      <rPr>
        <b/>
        <sz val="9"/>
        <rFont val="Times New Roman"/>
        <charset val="134"/>
      </rPr>
      <t>28%</t>
    </r>
  </si>
  <si>
    <t xml:space="preserve">    4、资源税</t>
  </si>
  <si>
    <t>省25%,地方75%</t>
  </si>
  <si>
    <t xml:space="preserve">    5、城市维护建设税</t>
  </si>
  <si>
    <t xml:space="preserve">    6、房产税</t>
  </si>
  <si>
    <t xml:space="preserve">    7、印花税</t>
  </si>
  <si>
    <t xml:space="preserve">    8、城镇土地使用税</t>
  </si>
  <si>
    <t>省30%,地方70%</t>
  </si>
  <si>
    <t xml:space="preserve">    9、土地增值税</t>
  </si>
  <si>
    <t xml:space="preserve">    10、车船税</t>
  </si>
  <si>
    <t xml:space="preserve">    11、耕地占用税</t>
  </si>
  <si>
    <t xml:space="preserve">    12、契税</t>
  </si>
  <si>
    <t xml:space="preserve">    13、环境保护税</t>
  </si>
  <si>
    <t xml:space="preserve">    14、其他税收收入</t>
  </si>
  <si>
    <t>二、非税收入小计</t>
  </si>
  <si>
    <t xml:space="preserve">    1、专项收入</t>
  </si>
  <si>
    <t>教育费附加2150，地方教育费附加1350,残保270，其他2140</t>
  </si>
  <si>
    <t xml:space="preserve">    2、收费及罚没收入</t>
  </si>
  <si>
    <t xml:space="preserve">    3、国有资源(资产)有偿使用收入</t>
  </si>
  <si>
    <t>其中砂石收入42000</t>
  </si>
  <si>
    <t xml:space="preserve">    4、其他收入</t>
  </si>
  <si>
    <r>
      <rPr>
        <b/>
        <sz val="12"/>
        <rFont val="宋体"/>
        <charset val="134"/>
      </rPr>
      <t>收</t>
    </r>
    <r>
      <rPr>
        <b/>
        <sz val="12"/>
        <rFont val="Times New Roman"/>
        <charset val="134"/>
      </rPr>
      <t xml:space="preserve">         </t>
    </r>
    <r>
      <rPr>
        <b/>
        <sz val="12"/>
        <rFont val="宋体"/>
        <charset val="134"/>
      </rPr>
      <t>入</t>
    </r>
    <r>
      <rPr>
        <b/>
        <sz val="12"/>
        <rFont val="Times New Roman"/>
        <charset val="134"/>
      </rPr>
      <t xml:space="preserve">   </t>
    </r>
    <r>
      <rPr>
        <b/>
        <sz val="12"/>
        <rFont val="宋体"/>
        <charset val="134"/>
      </rPr>
      <t xml:space="preserve">  总   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计</t>
    </r>
  </si>
  <si>
    <t>备注：按2022年地方税收收入预计数65800万元增长8%确定2023年地方税收收入71065万元</t>
  </si>
  <si>
    <t>表2-1</t>
  </si>
  <si>
    <t>2023年一般公共预算收支平衡表</t>
  </si>
  <si>
    <r>
      <rPr>
        <b/>
        <sz val="14"/>
        <rFont val="仿宋_GB2312"/>
        <charset val="134"/>
      </rPr>
      <t xml:space="preserve">收     </t>
    </r>
    <r>
      <rPr>
        <b/>
        <sz val="14"/>
        <rFont val="宋体"/>
        <charset val="134"/>
      </rPr>
      <t>入</t>
    </r>
  </si>
  <si>
    <r>
      <rPr>
        <b/>
        <sz val="14"/>
        <rFont val="仿宋_GB2312"/>
        <charset val="134"/>
      </rPr>
      <t xml:space="preserve">支        </t>
    </r>
    <r>
      <rPr>
        <b/>
        <sz val="14"/>
        <rFont val="宋体"/>
        <charset val="134"/>
      </rPr>
      <t>出</t>
    </r>
  </si>
  <si>
    <r>
      <rPr>
        <b/>
        <sz val="14"/>
        <rFont val="仿宋_GB2312"/>
        <charset val="134"/>
      </rPr>
      <t xml:space="preserve">项      </t>
    </r>
    <r>
      <rPr>
        <b/>
        <sz val="14"/>
        <rFont val="宋体"/>
        <charset val="134"/>
      </rPr>
      <t>目</t>
    </r>
  </si>
  <si>
    <t>预算数</t>
  </si>
  <si>
    <r>
      <rPr>
        <b/>
        <sz val="14"/>
        <rFont val="仿宋_GB2312"/>
        <charset val="134"/>
      </rPr>
      <t xml:space="preserve">项        </t>
    </r>
    <r>
      <rPr>
        <b/>
        <sz val="14"/>
        <rFont val="宋体"/>
        <charset val="134"/>
      </rPr>
      <t>目</t>
    </r>
  </si>
  <si>
    <t>本级收入合计</t>
  </si>
  <si>
    <t>本级支出合计</t>
  </si>
  <si>
    <t>转移性收入</t>
  </si>
  <si>
    <t xml:space="preserve">  上级补助收入</t>
  </si>
  <si>
    <t>转移性支出</t>
  </si>
  <si>
    <t xml:space="preserve">    返还性收入</t>
  </si>
  <si>
    <t xml:space="preserve">  上解上级支出</t>
  </si>
  <si>
    <t xml:space="preserve">      增值税和消费税税收返还收入 </t>
  </si>
  <si>
    <t xml:space="preserve">    体制上解支出</t>
  </si>
  <si>
    <t xml:space="preserve">      所得税基数返还收入</t>
  </si>
  <si>
    <t xml:space="preserve">    出口退税专项上解支出</t>
  </si>
  <si>
    <t xml:space="preserve">      成品油价格和税费改革税收返还收入</t>
  </si>
  <si>
    <t xml:space="preserve">    成品油价格和税费改革专项上解支出</t>
  </si>
  <si>
    <t xml:space="preserve">      其他税收返还收入</t>
  </si>
  <si>
    <t xml:space="preserve">    专项上解支出</t>
  </si>
  <si>
    <t xml:space="preserve">    一般性转移支付收入</t>
  </si>
  <si>
    <t xml:space="preserve">      均衡性转移支付收入</t>
  </si>
  <si>
    <t xml:space="preserve">      调整工资转移支付补助收入</t>
  </si>
  <si>
    <t xml:space="preserve">      固定基数补助收入（农村税改）</t>
  </si>
  <si>
    <t xml:space="preserve">      县级基本财力保障机制奖补资金收入</t>
  </si>
  <si>
    <t xml:space="preserve">      结算补助收入</t>
  </si>
  <si>
    <t xml:space="preserve">      产粮(油)大县奖励资金收入</t>
  </si>
  <si>
    <t xml:space="preserve">      重点生态功能区转移支付收入</t>
  </si>
  <si>
    <t xml:space="preserve">      革命老区转移支付收入</t>
  </si>
  <si>
    <t xml:space="preserve">      贫困地区转移支付收入</t>
  </si>
  <si>
    <t xml:space="preserve">      公共安全共同财政事权转移支付收入</t>
  </si>
  <si>
    <t xml:space="preserve">      教育共同财政事权转移支付收入</t>
  </si>
  <si>
    <t xml:space="preserve">      社会保障与就业共同财政事权转移支付收入</t>
  </si>
  <si>
    <t xml:space="preserve">      卫生健康共同财政事权转移支付收入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</si>
  <si>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</si>
  <si>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</si>
  <si>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住房保障共同财政事权转移支付收入</t>
  </si>
  <si>
    <t xml:space="preserve">      其他一般性转移支付收入</t>
  </si>
  <si>
    <t xml:space="preserve">    专项转移支付收入</t>
  </si>
  <si>
    <t xml:space="preserve">      一般公共服务支出</t>
  </si>
  <si>
    <t xml:space="preserve">      公共安全支出</t>
  </si>
  <si>
    <t xml:space="preserve">      教育支出</t>
  </si>
  <si>
    <t xml:space="preserve">      科学技术支出</t>
  </si>
  <si>
    <t xml:space="preserve">      文化旅游体育与传媒支出</t>
  </si>
  <si>
    <t xml:space="preserve">      社会保障和就业支出</t>
  </si>
  <si>
    <t xml:space="preserve">      卫生健康支出</t>
  </si>
  <si>
    <t xml:space="preserve">      节能环保支出</t>
  </si>
  <si>
    <t xml:space="preserve">      城乡社区支出</t>
  </si>
  <si>
    <t xml:space="preserve">      农林水支出</t>
  </si>
  <si>
    <t xml:space="preserve">  地方政府一般债券还本支出</t>
  </si>
  <si>
    <t xml:space="preserve">      交通运输支出</t>
  </si>
  <si>
    <t xml:space="preserve">  转贷地方政府债券支出</t>
  </si>
  <si>
    <t xml:space="preserve">      商业服务业等支出</t>
  </si>
  <si>
    <t xml:space="preserve">  援助其他地区支出</t>
  </si>
  <si>
    <t xml:space="preserve">      资源勘探信息支出</t>
  </si>
  <si>
    <t xml:space="preserve">      住房保障支出</t>
  </si>
  <si>
    <t xml:space="preserve">      粮油物资储备支出</t>
  </si>
  <si>
    <t>调入资金</t>
  </si>
  <si>
    <t xml:space="preserve">      政府性基金调入</t>
  </si>
  <si>
    <t>调入预算稳定调节基金</t>
  </si>
  <si>
    <t>收入总计</t>
  </si>
  <si>
    <t>支出总计</t>
  </si>
  <si>
    <t>表2-2</t>
  </si>
  <si>
    <t>沅江市2023年财力测算表</t>
  </si>
  <si>
    <r>
      <rPr>
        <b/>
        <sz val="14"/>
        <rFont val="宋体"/>
        <charset val="134"/>
      </rPr>
      <t>项</t>
    </r>
    <r>
      <rPr>
        <b/>
        <sz val="14"/>
        <rFont val="Times New Roman"/>
        <charset val="134"/>
      </rPr>
      <t xml:space="preserve">        </t>
    </r>
    <r>
      <rPr>
        <b/>
        <sz val="14"/>
        <rFont val="宋体"/>
        <charset val="134"/>
      </rPr>
      <t>目</t>
    </r>
  </si>
  <si>
    <t>上年预算</t>
  </si>
  <si>
    <t>增减额</t>
  </si>
  <si>
    <r>
      <rPr>
        <b/>
        <sz val="14"/>
        <rFont val="宋体"/>
        <charset val="134"/>
      </rPr>
      <t>说</t>
    </r>
    <r>
      <rPr>
        <b/>
        <sz val="14"/>
        <rFont val="Times New Roman"/>
        <charset val="134"/>
      </rPr>
      <t xml:space="preserve">            </t>
    </r>
    <r>
      <rPr>
        <b/>
        <sz val="14"/>
        <rFont val="宋体"/>
        <charset val="134"/>
      </rPr>
      <t>明</t>
    </r>
  </si>
  <si>
    <t>一、本年收入合计</t>
  </si>
  <si>
    <t xml:space="preserve">  ①、本年收入小计</t>
  </si>
  <si>
    <t xml:space="preserve"> 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</si>
  <si>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②</t>
    </r>
    <r>
      <rPr>
        <sz val="12"/>
        <rFont val="宋体"/>
        <charset val="134"/>
      </rPr>
      <t>、上级补助收入小计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</si>
  <si>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税收返还</t>
    </r>
  </si>
  <si>
    <t>不再按1：0.3增量返还，改按2015年结算数填列（固定）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</si>
  <si>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所得税基数返还</t>
    </r>
  </si>
  <si>
    <t>1210*0.72-520*0.28，（企业所得税基数273万+个人所得税基数937万）*0.72-省级企业所得税完成数的28%)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</si>
  <si>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成品油价格和税费改革税收返还收入</t>
    </r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</si>
  <si>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 xml:space="preserve">   其他税收基数返还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</si>
  <si>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调资转移支付补助</t>
    </r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</si>
  <si>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 xml:space="preserve">   均衡</t>
    </r>
    <r>
      <rPr>
        <sz val="12"/>
        <rFont val="宋体"/>
        <charset val="134"/>
      </rPr>
      <t>性转移支付补助</t>
    </r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</si>
  <si>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省对县级财力保障转移支付补助</t>
    </r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</si>
  <si>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 xml:space="preserve">   生态功能区转移支付补助</t>
    </r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</si>
  <si>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农村税改转移支付补助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</si>
  <si>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洞庭湖减负转移支付补助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</si>
  <si>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国有农场税费改革转移支付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</si>
  <si>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农业税降点及取消特产税结算补助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</si>
  <si>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定额结算补助</t>
    </r>
  </si>
  <si>
    <t>林业局138万，市管中心126万,渔政执法42万,工商局基数1646，卫生绩效工资补助427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</si>
  <si>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公共安全转移支出补助</t>
    </r>
  </si>
  <si>
    <t xml:space="preserve">      教育绩效工资补助</t>
  </si>
  <si>
    <t xml:space="preserve">      禁捕退捕</t>
  </si>
  <si>
    <t xml:space="preserve">  ③、调入资金</t>
  </si>
  <si>
    <t>基金调入</t>
  </si>
  <si>
    <t xml:space="preserve">二、上解支出 </t>
  </si>
  <si>
    <t xml:space="preserve">    1、体制上解</t>
  </si>
  <si>
    <t xml:space="preserve">    2、专项上解</t>
  </si>
  <si>
    <t xml:space="preserve">   　　 农业税价差</t>
  </si>
  <si>
    <t xml:space="preserve">   　　 向中央上解</t>
  </si>
  <si>
    <t xml:space="preserve">        下放单位上解</t>
  </si>
  <si>
    <t xml:space="preserve">        法院、检察院上划</t>
  </si>
  <si>
    <t xml:space="preserve">        援疆援藏</t>
  </si>
  <si>
    <t xml:space="preserve">   　　 省直管县对市上解基数</t>
  </si>
  <si>
    <t xml:space="preserve">    　　粮食风险基金</t>
  </si>
  <si>
    <t xml:space="preserve">   　　 省与县税费分成上解</t>
  </si>
  <si>
    <t xml:space="preserve">        事权支出责任基数上解</t>
  </si>
  <si>
    <r>
      <rPr>
        <sz val="12"/>
        <rFont val="宋体"/>
        <charset val="134"/>
      </rPr>
      <t xml:space="preserve">   　　 </t>
    </r>
    <r>
      <rPr>
        <sz val="12"/>
        <rFont val="宋体"/>
        <charset val="134"/>
      </rPr>
      <t>其他上解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</si>
  <si>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3</t>
    </r>
    <r>
      <rPr>
        <sz val="12"/>
        <rFont val="宋体"/>
        <charset val="134"/>
      </rPr>
      <t>.出口退税上解</t>
    </r>
  </si>
  <si>
    <t xml:space="preserve">三、归还地方政府债券本金支出 </t>
  </si>
  <si>
    <t>四、可用财力</t>
  </si>
  <si>
    <t>表2-3</t>
  </si>
  <si>
    <t>2023年预计上级转移支付纳入预算明细表 (指定用途)</t>
  </si>
  <si>
    <t xml:space="preserve">预算股编                                 </t>
  </si>
  <si>
    <t>单位:万元</t>
  </si>
  <si>
    <t>科目名称</t>
  </si>
  <si>
    <t>科目代码</t>
  </si>
  <si>
    <t>金额</t>
  </si>
  <si>
    <t>学前教育</t>
  </si>
  <si>
    <t>义务教育公用经费</t>
  </si>
  <si>
    <t>义务教育薄弱环节改造提升</t>
  </si>
  <si>
    <t>农村义务教育阶段学校教师特设岗位计划中补助</t>
  </si>
  <si>
    <t>乡村中小学教师人才津贴补助资金</t>
  </si>
  <si>
    <t>家庭经济困难学生生活补助</t>
  </si>
  <si>
    <t>其他义务教育经费</t>
  </si>
  <si>
    <t>高中教育</t>
  </si>
  <si>
    <t>学生资助（高中340万，中职460万）</t>
  </si>
  <si>
    <t>中等职业教育</t>
  </si>
  <si>
    <t xml:space="preserve">      教育支出（专项转移支付）</t>
  </si>
  <si>
    <t>其他普通教育支出</t>
  </si>
  <si>
    <t>优抚对象抚恤</t>
  </si>
  <si>
    <t>就业补助</t>
  </si>
  <si>
    <t>退役士兵安置</t>
  </si>
  <si>
    <t>民政转移支付-残疾人两项补贴</t>
  </si>
  <si>
    <t>城市居民最低生活保障</t>
  </si>
  <si>
    <t>农村居民最低生活保障</t>
  </si>
  <si>
    <t>城市特困群众救助</t>
  </si>
  <si>
    <t>农村特困群众救助</t>
  </si>
  <si>
    <t>城乡居民社会养老保险</t>
  </si>
  <si>
    <t>儿童福利（孤儿保障）</t>
  </si>
  <si>
    <t>老年福利</t>
  </si>
  <si>
    <t>殡葬</t>
  </si>
  <si>
    <t>其他残疾人事业</t>
  </si>
  <si>
    <t>基层医疗卫生机构运行</t>
  </si>
  <si>
    <t>公立医院</t>
  </si>
  <si>
    <t>基本公共卫生服务</t>
  </si>
  <si>
    <t>重大公共卫生服务</t>
  </si>
  <si>
    <t>计划生育服务扶持资金（奖扶、特扶）</t>
  </si>
  <si>
    <t>城乡居民基本医疗保险</t>
  </si>
  <si>
    <t>城乡医疗救助</t>
  </si>
  <si>
    <t xml:space="preserve">      卫生健康支出（专项转移支付）</t>
  </si>
  <si>
    <t>计划生育服务</t>
  </si>
  <si>
    <t xml:space="preserve">      节能环保支出（专项转移支付）</t>
  </si>
  <si>
    <t>污染防治支出</t>
  </si>
  <si>
    <t>水体</t>
  </si>
  <si>
    <t>农村环境保护</t>
  </si>
  <si>
    <t>污染减排支出</t>
  </si>
  <si>
    <t>革命老区转移支付支出</t>
  </si>
  <si>
    <t>专项扶贫资金</t>
  </si>
  <si>
    <t>禁捕退捕</t>
  </si>
  <si>
    <t>动物疫病防控</t>
  </si>
  <si>
    <t>救灾资金</t>
  </si>
  <si>
    <t>农机购置补贴资金</t>
  </si>
  <si>
    <t>农业生产发展</t>
  </si>
  <si>
    <t>渔业发展资金</t>
  </si>
  <si>
    <t>耕地地力保护补贴资金</t>
  </si>
  <si>
    <t>农田水利建设</t>
  </si>
  <si>
    <t>农业保险保费补贴</t>
  </si>
  <si>
    <t>稻谷目标价格补贴资金</t>
  </si>
  <si>
    <t xml:space="preserve">      农林水支出（专项转移支付）</t>
  </si>
  <si>
    <t>创业担保贴息</t>
  </si>
  <si>
    <t>农田建设</t>
  </si>
  <si>
    <t>农村改厕资金</t>
  </si>
  <si>
    <t>其他农业支出</t>
  </si>
  <si>
    <t>交通运输事业发展专项补助</t>
  </si>
  <si>
    <t>车辆购置税收入补助</t>
  </si>
  <si>
    <t xml:space="preserve">      交通运输支出（专项转移支付）</t>
  </si>
  <si>
    <t>公路养护</t>
  </si>
  <si>
    <t xml:space="preserve">      资源勘探信息支出（专项转移支付）</t>
  </si>
  <si>
    <t>其他资源勘探工业信息等支出</t>
  </si>
  <si>
    <t>公租房、廉租房和棚户区改造</t>
  </si>
  <si>
    <t>农村危房改造</t>
  </si>
  <si>
    <t>老旧小区改造</t>
  </si>
  <si>
    <t>产粮大县奖励资金</t>
  </si>
  <si>
    <t>产油大县奖励资金</t>
  </si>
  <si>
    <t>选调生到村任职补助（三支一扶）</t>
  </si>
  <si>
    <t>地方美术馆、公共图书馆、文化馆免费开放</t>
  </si>
  <si>
    <t>生猪调出大县奖励</t>
  </si>
  <si>
    <t>农村客运和出租车油价补贴</t>
  </si>
  <si>
    <t>合计</t>
  </si>
  <si>
    <t>表3</t>
  </si>
  <si>
    <t>2023年政府性基金预算收支总表</t>
  </si>
  <si>
    <t>收                              入</t>
  </si>
  <si>
    <t>支                           出</t>
  </si>
  <si>
    <t>项        目</t>
  </si>
  <si>
    <t>一、农网还贷资金收入</t>
  </si>
  <si>
    <t>一、文化体育与传媒支出</t>
  </si>
  <si>
    <t>二、海南省高等级公路车辆通行附加费收入</t>
  </si>
  <si>
    <t>二、社会保障和就业支出</t>
  </si>
  <si>
    <t>三、港口建设费收入</t>
  </si>
  <si>
    <t>三、节能环保支出</t>
  </si>
  <si>
    <t>四、散装水泥专项资金收入</t>
  </si>
  <si>
    <t>四、城乡社区支出</t>
  </si>
  <si>
    <t>五、新型墙体材料专项基金收入</t>
  </si>
  <si>
    <t xml:space="preserve">    国有土地使用权出让收入安排的支出</t>
  </si>
  <si>
    <t>六、旅游发展基金收入</t>
  </si>
  <si>
    <t xml:space="preserve">      征地和拆迁补偿支出</t>
  </si>
  <si>
    <t>七、新菜地开发建设基金收入</t>
  </si>
  <si>
    <t xml:space="preserve">      土地开发支出</t>
  </si>
  <si>
    <t>八、新增建设用地土地有偿使用费收入</t>
  </si>
  <si>
    <t xml:space="preserve">      城市建设支出</t>
  </si>
  <si>
    <t>九、南水北调工程建设基金收入</t>
  </si>
  <si>
    <t xml:space="preserve">      农村基础设施建设支出</t>
  </si>
  <si>
    <t>十、城市公用事业附加收入</t>
  </si>
  <si>
    <t xml:space="preserve">      补助被征地农民支出</t>
  </si>
  <si>
    <t>十一、国有土地收益基金收入</t>
  </si>
  <si>
    <t xml:space="preserve">      土地出让业务支出</t>
  </si>
  <si>
    <t>十二、农业土地开发资金收入</t>
  </si>
  <si>
    <t xml:space="preserve">      廉租住房支出</t>
  </si>
  <si>
    <t>十三、国有土地使用权出让收入</t>
  </si>
  <si>
    <t xml:space="preserve">      支付破产或改制企业职工安置费</t>
  </si>
  <si>
    <t xml:space="preserve">        土地出让价款收入</t>
  </si>
  <si>
    <t xml:space="preserve">      棚户区改造支出</t>
  </si>
  <si>
    <t xml:space="preserve">        补缴的土地价款</t>
  </si>
  <si>
    <t xml:space="preserve">      公共租赁住房支出</t>
  </si>
  <si>
    <t xml:space="preserve">        划拨土地收入</t>
  </si>
  <si>
    <t xml:space="preserve">      其他国有土地使用权出让收入安排的支出</t>
  </si>
  <si>
    <t xml:space="preserve">        缴纳新增建设用地土地有偿使用费</t>
  </si>
  <si>
    <t xml:space="preserve">    城市公用事业附加安排的支出</t>
  </si>
  <si>
    <t xml:space="preserve">        其他土地出让收入</t>
  </si>
  <si>
    <t xml:space="preserve">      城市公共设施</t>
  </si>
  <si>
    <t>十四、大中型水库库区基金收入</t>
  </si>
  <si>
    <t xml:space="preserve">      其他城市公用事业附加安排的支出</t>
  </si>
  <si>
    <t>十五、彩票公益金收入</t>
  </si>
  <si>
    <t xml:space="preserve">    国有土地收益基金支出</t>
  </si>
  <si>
    <t xml:space="preserve">        福利彩票公益金收入</t>
  </si>
  <si>
    <t>　    其他国有土地收益基金支出</t>
  </si>
  <si>
    <t>　　    体育彩票公益金收入</t>
  </si>
  <si>
    <t xml:space="preserve">    农业土地开发资金支出</t>
  </si>
  <si>
    <t>十六、城市基础设施配套费收入</t>
  </si>
  <si>
    <t xml:space="preserve">    城市基础设施配套费安排的支出</t>
  </si>
  <si>
    <t>十七、污水处理费收入</t>
  </si>
  <si>
    <t>十八、国家重大水利工程建设基金收入</t>
  </si>
  <si>
    <t xml:space="preserve">    污水处理费安排的支出</t>
  </si>
  <si>
    <t xml:space="preserve">        南水北调工程建设资金</t>
  </si>
  <si>
    <t>五、农林水支出</t>
  </si>
  <si>
    <t xml:space="preserve">        三峡工程后续工作资金</t>
  </si>
  <si>
    <t>六、交通运输支出</t>
  </si>
  <si>
    <t xml:space="preserve">        省级重大水利工程建设资金</t>
  </si>
  <si>
    <t xml:space="preserve">    车辆通行费安排的支出</t>
  </si>
  <si>
    <t>十九、车辆通行费</t>
  </si>
  <si>
    <t xml:space="preserve">      其他车辆通行费安排的支出</t>
  </si>
  <si>
    <t>二十、其他政府性基金收入</t>
  </si>
  <si>
    <t>七、资源勘探信息等支出</t>
  </si>
  <si>
    <t>　    旱改水指标交易</t>
  </si>
  <si>
    <t xml:space="preserve">    散装水泥专项资金支出</t>
  </si>
  <si>
    <t>　    其他砂石收入</t>
  </si>
  <si>
    <t xml:space="preserve">      其他散装水泥专项资金支出</t>
  </si>
  <si>
    <t>　    砂石矿开采权出让收入</t>
  </si>
  <si>
    <t>八、地方政府专项债务付息支出</t>
  </si>
  <si>
    <t xml:space="preserve">      其他缴入政府性基金的收入</t>
  </si>
  <si>
    <t>九、其他支出</t>
  </si>
  <si>
    <t xml:space="preserve">    其他政府性基金支出</t>
  </si>
  <si>
    <t>收入合计</t>
  </si>
  <si>
    <t>支出合计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</si>
  <si>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</si>
  <si>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</si>
  <si>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</si>
  <si>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政府性基金上解支出</t>
  </si>
  <si>
    <t xml:space="preserve">    上年结余收入</t>
  </si>
  <si>
    <t xml:space="preserve">    调出资金</t>
  </si>
  <si>
    <t xml:space="preserve">    地方政府专项债务转贷收入</t>
  </si>
  <si>
    <t xml:space="preserve">    地方政府专项债务转贷支出</t>
  </si>
  <si>
    <t xml:space="preserve">    地方政府专项债务还本支出</t>
  </si>
  <si>
    <t xml:space="preserve">    调入资金</t>
  </si>
  <si>
    <t xml:space="preserve">    年终结余</t>
  </si>
  <si>
    <t>表4</t>
  </si>
  <si>
    <t>2023年社会保险基金预算总表</t>
  </si>
  <si>
    <t>区县（市）：</t>
  </si>
  <si>
    <t>机关事业养老保险基金</t>
  </si>
  <si>
    <t>城乡居民养老保险基金</t>
  </si>
  <si>
    <t>失业保险基金</t>
  </si>
  <si>
    <t>职工基本医疗(生育）保险基金</t>
  </si>
  <si>
    <t>城乡居民基本
医疗保险基金</t>
  </si>
  <si>
    <t>工伤保险基金</t>
  </si>
  <si>
    <t>一、上年结余</t>
  </si>
  <si>
    <t>二、本年收入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</si>
  <si>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</si>
  <si>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</si>
  <si>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</si>
  <si>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</si>
  <si>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</si>
  <si>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       6、上级补助收入</t>
  </si>
  <si>
    <t xml:space="preserve">           7、下级上解收入</t>
  </si>
  <si>
    <t>三、本年支出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</si>
  <si>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</si>
  <si>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</si>
  <si>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</si>
  <si>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4、补助下级支出</t>
  </si>
  <si>
    <t xml:space="preserve">           5、上解上级支出</t>
  </si>
  <si>
    <t>四、本年收支结余</t>
  </si>
  <si>
    <t>五、年末滚存结余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</si>
</sst>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</numFmts>
  <fonts count="6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Arial Narrow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sz val="10"/>
      <name val="黑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rgb="FF0070C0"/>
      <name val="宋体"/>
      <charset val="134"/>
    </font>
    <font>
      <sz val="12"/>
      <color rgb="FFFF0000"/>
      <name val="宋体"/>
      <charset val="134"/>
    </font>
    <font>
      <sz val="10"/>
      <name val="Arial"/>
      <charset val="134"/>
    </font>
    <font>
      <sz val="18"/>
      <name val="黑体"/>
      <charset val="134"/>
    </font>
    <font>
      <sz val="12"/>
      <name val="楷体_GB2312"/>
      <charset val="134"/>
    </font>
    <font>
      <b/>
      <sz val="14"/>
      <name val="楷体_GB2312"/>
      <charset val="134"/>
    </font>
    <font>
      <sz val="14"/>
      <name val="仿宋_GB2312"/>
      <charset val="134"/>
    </font>
    <font>
      <sz val="14"/>
      <name val="楷体_GB2312"/>
      <charset val="134"/>
    </font>
    <font>
      <b/>
      <sz val="22"/>
      <name val="华文中宋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0"/>
      <name val="Times New Roman"/>
      <charset val="134"/>
    </font>
    <font>
      <b/>
      <sz val="18"/>
      <name val="仿宋_GB2312"/>
      <charset val="134"/>
    </font>
    <font>
      <sz val="14"/>
      <name val="黑体"/>
      <charset val="134"/>
    </font>
    <font>
      <sz val="11"/>
      <name val="仿宋_GB2312"/>
      <charset val="134"/>
    </font>
    <font>
      <b/>
      <sz val="14"/>
      <name val="仿宋_GB2312"/>
      <charset val="134"/>
    </font>
    <font>
      <b/>
      <sz val="20"/>
      <name val="华文中宋"/>
      <charset val="134"/>
    </font>
    <font>
      <b/>
      <sz val="9"/>
      <name val="宋体"/>
      <charset val="134"/>
    </font>
    <font>
      <b/>
      <sz val="12"/>
      <color rgb="FFFF0000"/>
      <name val="宋体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b/>
      <sz val="9"/>
      <name val="Times New Roman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1" fillId="0" borderId="0"/>
    <xf numFmtId="42" fontId="0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51" fillId="13" borderId="19" applyNumberFormat="0" applyAlignment="0" applyProtection="0">
      <alignment vertical="center"/>
    </xf>
    <xf numFmtId="0" fontId="52" fillId="13" borderId="15" applyNumberFormat="0" applyAlignment="0" applyProtection="0">
      <alignment vertical="center"/>
    </xf>
    <xf numFmtId="0" fontId="1" fillId="0" borderId="0"/>
    <xf numFmtId="0" fontId="1" fillId="0" borderId="0"/>
    <xf numFmtId="0" fontId="53" fillId="14" borderId="20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1" fillId="0" borderId="0"/>
    <xf numFmtId="0" fontId="57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" fillId="0" borderId="0"/>
    <xf numFmtId="0" fontId="42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8" fillId="0" borderId="0"/>
    <xf numFmtId="0" fontId="58" fillId="0" borderId="8"/>
    <xf numFmtId="0" fontId="1" fillId="0" borderId="0"/>
    <xf numFmtId="0" fontId="1" fillId="0" borderId="0"/>
    <xf numFmtId="0" fontId="0" fillId="0" borderId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0" fontId="5" fillId="2" borderId="2" xfId="59" applyNumberFormat="1" applyFont="1" applyFill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left" vertical="center"/>
    </xf>
    <xf numFmtId="176" fontId="5" fillId="2" borderId="3" xfId="0" applyNumberFormat="1" applyFont="1" applyFill="1" applyBorder="1" applyAlignment="1" applyProtection="1">
      <alignment horizontal="center" vertical="center" wrapText="1"/>
    </xf>
    <xf numFmtId="176" fontId="7" fillId="2" borderId="4" xfId="0" applyNumberFormat="1" applyFont="1" applyFill="1" applyBorder="1" applyAlignment="1" applyProtection="1">
      <alignment horizontal="center" vertical="center" wrapText="1"/>
    </xf>
    <xf numFmtId="176" fontId="7" fillId="2" borderId="3" xfId="19" applyNumberFormat="1" applyFont="1" applyFill="1" applyBorder="1" applyAlignment="1" applyProtection="1">
      <alignment horizontal="center" vertical="center" wrapText="1"/>
    </xf>
    <xf numFmtId="176" fontId="7" fillId="2" borderId="3" xfId="0" applyNumberFormat="1" applyFont="1" applyFill="1" applyBorder="1" applyAlignment="1" applyProtection="1">
      <alignment horizontal="center" vertical="center" wrapText="1"/>
    </xf>
    <xf numFmtId="176" fontId="7" fillId="0" borderId="3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center"/>
    </xf>
    <xf numFmtId="176" fontId="7" fillId="0" borderId="3" xfId="19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vertical="center"/>
    </xf>
    <xf numFmtId="0" fontId="5" fillId="2" borderId="5" xfId="0" applyNumberFormat="1" applyFont="1" applyFill="1" applyBorder="1" applyAlignment="1" applyProtection="1">
      <alignment vertical="center"/>
    </xf>
    <xf numFmtId="0" fontId="5" fillId="2" borderId="6" xfId="0" applyNumberFormat="1" applyFont="1" applyFill="1" applyBorder="1" applyAlignment="1" applyProtection="1">
      <alignment horizontal="left" vertical="center"/>
    </xf>
    <xf numFmtId="176" fontId="7" fillId="0" borderId="7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left" vertical="center"/>
    </xf>
    <xf numFmtId="176" fontId="7" fillId="0" borderId="8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horizontal="center" vertical="center" wrapText="1"/>
    </xf>
    <xf numFmtId="176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176" fontId="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57" fontId="12" fillId="0" borderId="0" xfId="0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 applyProtection="1">
      <alignment vertical="center"/>
    </xf>
    <xf numFmtId="3" fontId="1" fillId="3" borderId="11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Fill="1" applyBorder="1" applyAlignment="1" applyProtection="1">
      <alignment vertical="center"/>
    </xf>
    <xf numFmtId="0" fontId="1" fillId="3" borderId="8" xfId="0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/>
    </xf>
    <xf numFmtId="3" fontId="17" fillId="3" borderId="11" xfId="0" applyNumberFormat="1" applyFont="1" applyFill="1" applyBorder="1" applyAlignment="1" applyProtection="1">
      <alignment horizontal="right" vertical="center"/>
    </xf>
    <xf numFmtId="3" fontId="18" fillId="3" borderId="11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Fill="1" applyBorder="1" applyAlignment="1" applyProtection="1">
      <alignment horizontal="left" vertical="center"/>
    </xf>
    <xf numFmtId="0" fontId="19" fillId="0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distributed" vertical="center"/>
    </xf>
    <xf numFmtId="0" fontId="15" fillId="0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distributed" vertical="center"/>
    </xf>
    <xf numFmtId="0" fontId="8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 vertical="center"/>
    </xf>
    <xf numFmtId="0" fontId="23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4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/>
    </xf>
    <xf numFmtId="1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57" fontId="15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7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/>
    <xf numFmtId="0" fontId="28" fillId="0" borderId="8" xfId="0" applyFont="1" applyFill="1" applyBorder="1" applyAlignment="1"/>
    <xf numFmtId="0" fontId="15" fillId="0" borderId="8" xfId="0" applyFont="1" applyFill="1" applyBorder="1" applyAlignment="1"/>
    <xf numFmtId="0" fontId="29" fillId="0" borderId="8" xfId="0" applyFont="1" applyFill="1" applyBorder="1" applyAlignment="1"/>
    <xf numFmtId="0" fontId="30" fillId="0" borderId="8" xfId="0" applyFont="1" applyFill="1" applyBorder="1" applyAlignment="1"/>
    <xf numFmtId="0" fontId="1" fillId="0" borderId="8" xfId="0" applyFont="1" applyFill="1" applyBorder="1" applyAlignment="1">
      <alignment wrapText="1"/>
    </xf>
    <xf numFmtId="0" fontId="13" fillId="0" borderId="8" xfId="0" applyFont="1" applyFill="1" applyBorder="1" applyAlignment="1">
      <alignment wrapText="1"/>
    </xf>
    <xf numFmtId="0" fontId="13" fillId="0" borderId="8" xfId="0" applyFont="1" applyFill="1" applyBorder="1" applyAlignment="1"/>
    <xf numFmtId="0" fontId="1" fillId="0" borderId="8" xfId="0" applyFont="1" applyFill="1" applyBorder="1" applyAlignment="1"/>
    <xf numFmtId="0" fontId="27" fillId="0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/>
    </xf>
    <xf numFmtId="57" fontId="27" fillId="0" borderId="2" xfId="0" applyNumberFormat="1" applyFont="1" applyFill="1" applyBorder="1" applyAlignment="1">
      <alignment horizontal="center" wrapText="1"/>
    </xf>
    <xf numFmtId="57" fontId="27" fillId="0" borderId="2" xfId="0" applyNumberFormat="1" applyFont="1" applyFill="1" applyBorder="1" applyAlignment="1">
      <alignment horizontal="center"/>
    </xf>
    <xf numFmtId="57" fontId="9" fillId="0" borderId="2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/>
    </xf>
    <xf numFmtId="176" fontId="9" fillId="0" borderId="8" xfId="0" applyNumberFormat="1" applyFont="1" applyFill="1" applyBorder="1" applyAlignment="1">
      <alignment horizontal="center"/>
    </xf>
    <xf numFmtId="0" fontId="36" fillId="0" borderId="8" xfId="0" applyFont="1" applyFill="1" applyBorder="1" applyAlignment="1">
      <alignment horizontal="left" wrapText="1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3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34" fillId="0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vertical="center"/>
    </xf>
    <xf numFmtId="0" fontId="34" fillId="0" borderId="8" xfId="6" applyFont="1" applyFill="1" applyBorder="1" applyAlignment="1">
      <alignment vertical="center"/>
    </xf>
    <xf numFmtId="0" fontId="24" fillId="0" borderId="8" xfId="58" applyFont="1" applyFill="1" applyBorder="1" applyAlignment="1">
      <alignment horizontal="left" indent="1"/>
    </xf>
    <xf numFmtId="0" fontId="34" fillId="0" borderId="8" xfId="58" applyFont="1" applyFill="1" applyBorder="1" applyAlignment="1">
      <alignment horizontal="left"/>
    </xf>
    <xf numFmtId="0" fontId="34" fillId="0" borderId="8" xfId="57" applyFont="1" applyFill="1" applyBorder="1" applyAlignment="1" applyProtection="1">
      <alignment horizontal="left" vertical="center"/>
      <protection locked="0"/>
    </xf>
    <xf numFmtId="0" fontId="24" fillId="0" borderId="8" xfId="57" applyFont="1" applyFill="1" applyBorder="1" applyAlignment="1" applyProtection="1">
      <alignment horizontal="left" vertical="center" indent="1"/>
      <protection locked="0"/>
    </xf>
    <xf numFmtId="0" fontId="1" fillId="0" borderId="14" xfId="0" applyFont="1" applyFill="1" applyBorder="1" applyAlignment="1">
      <alignment horizontal="left" vertical="center" wrapText="1"/>
    </xf>
  </cellXfs>
  <cellStyles count="65">
    <cellStyle name="常规" xfId="0" builtinId="0"/>
    <cellStyle name="常规 23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市本级执行09预算10(1.4)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常规 29 4 2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常规 31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常规 22 3" xfId="53"/>
    <cellStyle name="强调文字颜色 6" xfId="54" builtinId="49"/>
    <cellStyle name="40% - 强调文字颜色 6" xfId="55" builtinId="51"/>
    <cellStyle name="60% - 强调文字颜色 6" xfId="56" builtinId="52"/>
    <cellStyle name="常规_高新区一次" xfId="57"/>
    <cellStyle name="常规_全年任务_收入任务" xfId="58"/>
    <cellStyle name="常规 29" xfId="59"/>
    <cellStyle name="常规 22 4" xfId="60"/>
    <cellStyle name="Normal" xfId="61"/>
    <cellStyle name="常规 23 4" xfId="62"/>
    <cellStyle name="常规 22" xfId="63"/>
    <cellStyle name="常规 23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6"/>
  <sheetViews>
    <sheetView tabSelected="1" zoomScale="115" zoomScaleNormal="115" workbookViewId="0">
      <selection activeCell="B33" sqref="B33"/>
    </sheetView>
  </sheetViews>
  <sheetFormatPr defaultColWidth="9" defaultRowHeight="24.95" customHeight="1"/>
  <cols>
    <col min="1" max="1" width="46.5" style="33" customWidth="1"/>
    <col min="2" max="2" width="32.75" style="33" customWidth="1"/>
    <col min="3" max="16384" width="9" style="33"/>
  </cols>
  <sheetData>
    <row r="1" s="59" customFormat="1" ht="20.1" customHeight="1" spans="1:256">
      <c r="A1" s="36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="36" customFormat="1" ht="27" customHeight="1" spans="1:2">
      <c r="A2" s="93" t="s">
        <v>1</v>
      </c>
      <c r="B2" s="93"/>
    </row>
    <row r="3" s="59" customFormat="1" customHeight="1" spans="1:256">
      <c r="A3" s="121"/>
      <c r="B3" s="122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="59" customFormat="1" customHeight="1" spans="1:256">
      <c r="A4" s="99" t="s">
        <v>3</v>
      </c>
      <c r="B4" s="12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="59" customFormat="1" customHeight="1" spans="1:256">
      <c r="A5" s="124" t="s">
        <v>5</v>
      </c>
      <c r="B5" s="99">
        <f>SUM(B6:B21)</f>
        <v>71065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="59" customFormat="1" customHeight="1" spans="1:256">
      <c r="A6" s="66" t="s">
        <v>6</v>
      </c>
      <c r="B6" s="67">
        <v>30975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="59" customFormat="1" customHeight="1" spans="1:256">
      <c r="A7" s="66" t="s">
        <v>7</v>
      </c>
      <c r="B7" s="67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="59" customFormat="1" customHeight="1" spans="1:256">
      <c r="A8" s="66" t="s">
        <v>8</v>
      </c>
      <c r="B8" s="67">
        <v>4368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="59" customFormat="1" customHeight="1" spans="1:256">
      <c r="A9" s="66" t="s">
        <v>9</v>
      </c>
      <c r="B9" s="67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="59" customFormat="1" customHeight="1" spans="1:256">
      <c r="A10" s="66" t="s">
        <v>10</v>
      </c>
      <c r="B10" s="67">
        <v>1204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="59" customFormat="1" customHeight="1" spans="1:256">
      <c r="A11" s="66" t="s">
        <v>11</v>
      </c>
      <c r="B11" s="67">
        <v>5513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="59" customFormat="1" customHeight="1" spans="1:256">
      <c r="A12" s="66" t="s">
        <v>12</v>
      </c>
      <c r="B12" s="67">
        <v>4650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="59" customFormat="1" customHeight="1" spans="1:256">
      <c r="A13" s="66" t="s">
        <v>13</v>
      </c>
      <c r="B13" s="67">
        <v>3150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="59" customFormat="1" customHeight="1" spans="1:256">
      <c r="A14" s="66" t="s">
        <v>14</v>
      </c>
      <c r="B14" s="67">
        <v>1000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="59" customFormat="1" customHeight="1" spans="1:256">
      <c r="A15" s="66" t="s">
        <v>15</v>
      </c>
      <c r="B15" s="67">
        <v>2100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="59" customFormat="1" customHeight="1" spans="1:256">
      <c r="A16" s="66" t="s">
        <v>16</v>
      </c>
      <c r="B16" s="67">
        <v>5950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="59" customFormat="1" customHeight="1" spans="1:256">
      <c r="A17" s="66" t="s">
        <v>17</v>
      </c>
      <c r="B17" s="67">
        <v>1500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="59" customFormat="1" customHeight="1" spans="1:256">
      <c r="A18" s="66" t="s">
        <v>18</v>
      </c>
      <c r="B18" s="67">
        <v>3150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="59" customFormat="1" customHeight="1" spans="1:256">
      <c r="A19" s="66" t="s">
        <v>19</v>
      </c>
      <c r="B19" s="67">
        <v>7400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="59" customFormat="1" customHeight="1" spans="1:256">
      <c r="A20" s="66" t="s">
        <v>20</v>
      </c>
      <c r="B20" s="67">
        <v>105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="59" customFormat="1" customHeight="1" spans="1:256">
      <c r="A21" s="66" t="s">
        <v>21</v>
      </c>
      <c r="B21" s="67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="59" customFormat="1" customHeight="1" spans="1:256">
      <c r="A22" s="124" t="s">
        <v>22</v>
      </c>
      <c r="B22" s="99">
        <f>SUM(B23:B28)</f>
        <v>77265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="59" customFormat="1" customHeight="1" spans="1:256">
      <c r="A23" s="66" t="s">
        <v>23</v>
      </c>
      <c r="B23" s="67">
        <v>3980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="59" customFormat="1" customHeight="1" spans="1:256">
      <c r="A24" s="66" t="s">
        <v>24</v>
      </c>
      <c r="B24" s="67">
        <v>5520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="59" customFormat="1" customHeight="1" spans="1:256">
      <c r="A25" s="66" t="s">
        <v>25</v>
      </c>
      <c r="B25" s="67">
        <v>7500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="59" customFormat="1" customHeight="1" spans="1:256">
      <c r="A26" s="66" t="s">
        <v>26</v>
      </c>
      <c r="B26" s="67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="59" customFormat="1" customHeight="1" spans="1:256">
      <c r="A27" s="66" t="s">
        <v>27</v>
      </c>
      <c r="B27" s="67">
        <v>54170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="59" customFormat="1" customHeight="1" spans="1:256">
      <c r="A28" s="66" t="s">
        <v>28</v>
      </c>
      <c r="B28" s="67">
        <v>6095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="59" customFormat="1" customHeight="1" spans="1:256">
      <c r="A29" s="99" t="s">
        <v>29</v>
      </c>
      <c r="B29" s="99">
        <f>SUM(B5,B22)</f>
        <v>148330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="59" customFormat="1" customHeight="1" spans="1:256">
      <c r="A30" s="125" t="s">
        <v>30</v>
      </c>
      <c r="B30" s="99">
        <f>SUM(B31:B34)</f>
        <v>53267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="59" customFormat="1" customHeight="1" spans="1:256">
      <c r="A31" s="126" t="s">
        <v>31</v>
      </c>
      <c r="B31" s="67">
        <v>41300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="59" customFormat="1" customHeight="1" spans="1:256">
      <c r="A32" s="126" t="s">
        <v>32</v>
      </c>
      <c r="B32" s="67">
        <v>26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="59" customFormat="1" customHeight="1" spans="1:256">
      <c r="A33" s="126" t="s">
        <v>33</v>
      </c>
      <c r="B33" s="67">
        <v>11940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="59" customFormat="1" customHeight="1" spans="1:256">
      <c r="A34" s="126" t="s">
        <v>34</v>
      </c>
      <c r="B34" s="67">
        <v>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="59" customFormat="1" customHeight="1" spans="1:256">
      <c r="A35" s="127" t="s">
        <v>35</v>
      </c>
      <c r="B35" s="99">
        <f>SUM(B36:B38,,B39,B40:B41)</f>
        <v>15495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="59" customFormat="1" customHeight="1" spans="1:256">
      <c r="A36" s="126" t="s">
        <v>36</v>
      </c>
      <c r="B36" s="67">
        <v>10325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="59" customFormat="1" customHeight="1" spans="1:256">
      <c r="A37" s="126" t="s">
        <v>37</v>
      </c>
      <c r="B37" s="67">
        <v>45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="59" customFormat="1" customHeight="1" spans="1:256">
      <c r="A38" s="126" t="s">
        <v>38</v>
      </c>
      <c r="B38" s="67">
        <v>2388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="59" customFormat="1" customHeight="1" spans="1:256">
      <c r="A39" s="126" t="s">
        <v>39</v>
      </c>
      <c r="B39" s="67">
        <v>900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="59" customFormat="1" customHeight="1" spans="1:256">
      <c r="A40" s="126" t="s">
        <v>40</v>
      </c>
      <c r="B40" s="67">
        <v>1837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="59" customFormat="1" customHeight="1" spans="1:256">
      <c r="A41" s="126" t="s">
        <v>41</v>
      </c>
      <c r="B41" s="6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="59" customFormat="1" customHeight="1" spans="1:256">
      <c r="A42" s="128" t="s">
        <v>42</v>
      </c>
      <c r="B42" s="99">
        <f>SUM(B29,B30,B35)</f>
        <v>217092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="59" customFormat="1" customHeight="1" spans="1:256">
      <c r="A43" s="129" t="s">
        <v>43</v>
      </c>
      <c r="B43" s="67">
        <f>B5+B30+B35</f>
        <v>139827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="59" customFormat="1" customHeight="1" spans="1:256">
      <c r="A44" s="129" t="s">
        <v>44</v>
      </c>
      <c r="B44" s="67">
        <f>B22</f>
        <v>77265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="59" customFormat="1" customHeight="1" spans="1:256">
      <c r="A45" s="130"/>
      <c r="B45" s="130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="59" customFormat="1" customHeight="1"/>
  </sheetData>
  <mergeCells count="2">
    <mergeCell ref="A2:B2"/>
    <mergeCell ref="A45:B45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A16" workbookViewId="0">
      <selection activeCell="D13" sqref="D13"/>
    </sheetView>
  </sheetViews>
  <sheetFormatPr defaultColWidth="9" defaultRowHeight="14.25" outlineLevelCol="5"/>
  <cols>
    <col min="1" max="1" width="26.5" style="100" customWidth="1"/>
    <col min="2" max="5" width="13" style="76" customWidth="1"/>
    <col min="6" max="6" width="16.125" style="100" customWidth="1"/>
    <col min="7" max="16384" width="9" style="76"/>
  </cols>
  <sheetData>
    <row r="1" s="76" customFormat="1" ht="21" customHeight="1" spans="1:6">
      <c r="A1" s="100" t="s">
        <v>45</v>
      </c>
      <c r="F1" s="100"/>
    </row>
    <row r="2" s="76" customFormat="1" ht="42" customHeight="1" spans="1:6">
      <c r="A2" s="101" t="s">
        <v>46</v>
      </c>
      <c r="B2" s="102"/>
      <c r="C2" s="102"/>
      <c r="D2" s="102"/>
      <c r="E2" s="102"/>
      <c r="F2" s="101"/>
    </row>
    <row r="3" s="76" customFormat="1" ht="8.25" hidden="1" customHeight="1" spans="1:6">
      <c r="A3" s="100"/>
      <c r="F3" s="100"/>
    </row>
    <row r="4" s="76" customFormat="1" ht="20.25" customHeight="1" spans="1:6">
      <c r="A4" s="103"/>
      <c r="B4" s="104"/>
      <c r="C4" s="104"/>
      <c r="D4" s="104"/>
      <c r="E4" s="104"/>
      <c r="F4" s="105" t="s">
        <v>47</v>
      </c>
    </row>
    <row r="5" s="76" customFormat="1" ht="26.1" customHeight="1" spans="1:6">
      <c r="A5" s="106" t="s">
        <v>48</v>
      </c>
      <c r="B5" s="107" t="s">
        <v>49</v>
      </c>
      <c r="C5" s="108" t="s">
        <v>50</v>
      </c>
      <c r="D5" s="109"/>
      <c r="E5" s="110"/>
      <c r="F5" s="106" t="s">
        <v>51</v>
      </c>
    </row>
    <row r="6" s="76" customFormat="1" ht="26.1" customHeight="1" spans="1:6">
      <c r="A6" s="111"/>
      <c r="B6" s="112"/>
      <c r="C6" s="113" t="s">
        <v>52</v>
      </c>
      <c r="D6" s="113" t="s">
        <v>53</v>
      </c>
      <c r="E6" s="113" t="s">
        <v>54</v>
      </c>
      <c r="F6" s="111"/>
    </row>
    <row r="7" s="76" customFormat="1" ht="26.1" customHeight="1" spans="1:6">
      <c r="A7" s="114" t="s">
        <v>55</v>
      </c>
      <c r="B7" s="115">
        <f>SUM(B8:B21)</f>
        <v>139827</v>
      </c>
      <c r="C7" s="116">
        <f>SUM(C8:C21)</f>
        <v>53266.5</v>
      </c>
      <c r="D7" s="116">
        <f>SUM(D8:D21)</f>
        <v>15495.125</v>
      </c>
      <c r="E7" s="116">
        <f>SUM(E8:E21)</f>
        <v>71065.375</v>
      </c>
      <c r="F7" s="81"/>
    </row>
    <row r="8" s="76" customFormat="1" ht="26.1" customHeight="1" spans="1:6">
      <c r="A8" s="114" t="s">
        <v>56</v>
      </c>
      <c r="B8" s="115">
        <v>82600</v>
      </c>
      <c r="C8" s="116">
        <f>B8*0.5</f>
        <v>41300</v>
      </c>
      <c r="D8" s="116">
        <f>B8*0.125</f>
        <v>10325</v>
      </c>
      <c r="E8" s="116">
        <f t="shared" ref="E8:E21" si="0">B8-C8-D8</f>
        <v>30975</v>
      </c>
      <c r="F8" s="117" t="s">
        <v>57</v>
      </c>
    </row>
    <row r="9" s="76" customFormat="1" ht="26.1" customHeight="1" spans="1:6">
      <c r="A9" s="114" t="s">
        <v>58</v>
      </c>
      <c r="B9" s="115">
        <v>26</v>
      </c>
      <c r="C9" s="115">
        <v>26</v>
      </c>
      <c r="D9" s="115"/>
      <c r="E9" s="115">
        <f t="shared" si="0"/>
        <v>0</v>
      </c>
      <c r="F9" s="117"/>
    </row>
    <row r="10" s="76" customFormat="1" ht="30" customHeight="1" spans="1:6">
      <c r="A10" s="114" t="s">
        <v>59</v>
      </c>
      <c r="B10" s="115">
        <v>19900</v>
      </c>
      <c r="C10" s="116">
        <f>B10*0.6</f>
        <v>11940</v>
      </c>
      <c r="D10" s="116">
        <f>B10*0.12</f>
        <v>2388</v>
      </c>
      <c r="E10" s="116">
        <f t="shared" si="0"/>
        <v>5572</v>
      </c>
      <c r="F10" s="117" t="s">
        <v>60</v>
      </c>
    </row>
    <row r="11" s="76" customFormat="1" ht="26.1" customHeight="1" spans="1:6">
      <c r="A11" s="114" t="s">
        <v>61</v>
      </c>
      <c r="B11" s="115">
        <v>7350</v>
      </c>
      <c r="C11" s="115"/>
      <c r="D11" s="116">
        <v>1837</v>
      </c>
      <c r="E11" s="116">
        <f t="shared" si="0"/>
        <v>5513</v>
      </c>
      <c r="F11" s="117" t="s">
        <v>62</v>
      </c>
    </row>
    <row r="12" s="76" customFormat="1" ht="26.1" customHeight="1" spans="1:6">
      <c r="A12" s="114" t="s">
        <v>63</v>
      </c>
      <c r="B12" s="115">
        <v>4650</v>
      </c>
      <c r="C12" s="115"/>
      <c r="D12" s="115"/>
      <c r="E12" s="115">
        <f t="shared" si="0"/>
        <v>4650</v>
      </c>
      <c r="F12" s="117"/>
    </row>
    <row r="13" s="76" customFormat="1" ht="26.1" customHeight="1" spans="1:6">
      <c r="A13" s="114" t="s">
        <v>64</v>
      </c>
      <c r="B13" s="115">
        <v>3150</v>
      </c>
      <c r="C13" s="115"/>
      <c r="D13" s="115"/>
      <c r="E13" s="115">
        <f t="shared" si="0"/>
        <v>3150</v>
      </c>
      <c r="F13" s="117"/>
    </row>
    <row r="14" s="76" customFormat="1" ht="26.1" customHeight="1" spans="1:6">
      <c r="A14" s="114" t="s">
        <v>65</v>
      </c>
      <c r="B14" s="115">
        <v>1000</v>
      </c>
      <c r="C14" s="115"/>
      <c r="D14" s="115"/>
      <c r="E14" s="115">
        <f t="shared" si="0"/>
        <v>1000</v>
      </c>
      <c r="F14" s="117"/>
    </row>
    <row r="15" s="76" customFormat="1" ht="26.1" customHeight="1" spans="1:6">
      <c r="A15" s="114" t="s">
        <v>66</v>
      </c>
      <c r="B15" s="115">
        <v>3000</v>
      </c>
      <c r="C15" s="115"/>
      <c r="D15" s="115">
        <f>B15*0.3</f>
        <v>900</v>
      </c>
      <c r="E15" s="115">
        <f t="shared" si="0"/>
        <v>2100</v>
      </c>
      <c r="F15" s="117" t="s">
        <v>67</v>
      </c>
    </row>
    <row r="16" s="76" customFormat="1" ht="26.1" customHeight="1" spans="1:6">
      <c r="A16" s="114" t="s">
        <v>68</v>
      </c>
      <c r="B16" s="118">
        <v>5950</v>
      </c>
      <c r="C16" s="115"/>
      <c r="D16" s="115"/>
      <c r="E16" s="115">
        <f t="shared" si="0"/>
        <v>5950</v>
      </c>
      <c r="F16" s="117"/>
    </row>
    <row r="17" s="76" customFormat="1" ht="26.1" customHeight="1" spans="1:6">
      <c r="A17" s="114" t="s">
        <v>69</v>
      </c>
      <c r="B17" s="115">
        <v>1500</v>
      </c>
      <c r="C17" s="115"/>
      <c r="D17" s="115"/>
      <c r="E17" s="115">
        <f t="shared" si="0"/>
        <v>1500</v>
      </c>
      <c r="F17" s="117"/>
    </row>
    <row r="18" s="76" customFormat="1" ht="26.1" customHeight="1" spans="1:6">
      <c r="A18" s="114" t="s">
        <v>70</v>
      </c>
      <c r="B18" s="118">
        <v>3150</v>
      </c>
      <c r="C18" s="115"/>
      <c r="D18" s="115"/>
      <c r="E18" s="115">
        <f t="shared" si="0"/>
        <v>3150</v>
      </c>
      <c r="F18" s="117"/>
    </row>
    <row r="19" s="76" customFormat="1" ht="26.1" customHeight="1" spans="1:6">
      <c r="A19" s="114" t="s">
        <v>71</v>
      </c>
      <c r="B19" s="115">
        <v>7400</v>
      </c>
      <c r="C19" s="115"/>
      <c r="D19" s="115"/>
      <c r="E19" s="115">
        <f t="shared" si="0"/>
        <v>7400</v>
      </c>
      <c r="F19" s="117"/>
    </row>
    <row r="20" s="76" customFormat="1" ht="26.1" customHeight="1" spans="1:6">
      <c r="A20" s="114" t="s">
        <v>72</v>
      </c>
      <c r="B20" s="115">
        <v>150</v>
      </c>
      <c r="C20" s="115"/>
      <c r="D20" s="116">
        <f>B20*0.3</f>
        <v>45</v>
      </c>
      <c r="E20" s="116">
        <f t="shared" si="0"/>
        <v>105</v>
      </c>
      <c r="F20" s="117" t="s">
        <v>67</v>
      </c>
    </row>
    <row r="21" s="76" customFormat="1" ht="26.1" customHeight="1" spans="1:6">
      <c r="A21" s="114" t="s">
        <v>73</v>
      </c>
      <c r="B21" s="115">
        <v>1</v>
      </c>
      <c r="C21" s="115">
        <f>B21*0.5</f>
        <v>0.5</v>
      </c>
      <c r="D21" s="115">
        <v>0.125</v>
      </c>
      <c r="E21" s="115">
        <f t="shared" si="0"/>
        <v>0.375</v>
      </c>
      <c r="F21" s="117" t="s">
        <v>57</v>
      </c>
    </row>
    <row r="22" s="76" customFormat="1" ht="26.1" customHeight="1" spans="1:6">
      <c r="A22" s="114" t="s">
        <v>74</v>
      </c>
      <c r="B22" s="115">
        <f>SUM(B23:B26)</f>
        <v>77265</v>
      </c>
      <c r="C22" s="115">
        <f>SUM(C23:C26)</f>
        <v>0</v>
      </c>
      <c r="D22" s="115">
        <f>SUM(D23:D26)</f>
        <v>0</v>
      </c>
      <c r="E22" s="115">
        <f>SUM(E23:E26)</f>
        <v>77265</v>
      </c>
      <c r="F22" s="119"/>
    </row>
    <row r="23" s="76" customFormat="1" ht="36" customHeight="1" spans="1:6">
      <c r="A23" s="114" t="s">
        <v>75</v>
      </c>
      <c r="B23" s="115">
        <v>3980</v>
      </c>
      <c r="C23" s="115"/>
      <c r="D23" s="115"/>
      <c r="E23" s="115">
        <f t="shared" ref="E23:E26" si="1">B23-C23-D23</f>
        <v>3980</v>
      </c>
      <c r="F23" s="117" t="s">
        <v>76</v>
      </c>
    </row>
    <row r="24" s="76" customFormat="1" ht="26.1" customHeight="1" spans="1:6">
      <c r="A24" s="114" t="s">
        <v>77</v>
      </c>
      <c r="B24" s="115">
        <v>13020</v>
      </c>
      <c r="C24" s="115"/>
      <c r="D24" s="115"/>
      <c r="E24" s="115">
        <f t="shared" si="1"/>
        <v>13020</v>
      </c>
      <c r="F24" s="119"/>
    </row>
    <row r="25" s="76" customFormat="1" ht="30" customHeight="1" spans="1:6">
      <c r="A25" s="114" t="s">
        <v>78</v>
      </c>
      <c r="B25" s="115">
        <v>54170</v>
      </c>
      <c r="C25" s="115"/>
      <c r="D25" s="115"/>
      <c r="E25" s="115">
        <f t="shared" si="1"/>
        <v>54170</v>
      </c>
      <c r="F25" s="119" t="s">
        <v>79</v>
      </c>
    </row>
    <row r="26" s="76" customFormat="1" ht="26.1" customHeight="1" spans="1:6">
      <c r="A26" s="114" t="s">
        <v>80</v>
      </c>
      <c r="B26" s="115">
        <v>6095</v>
      </c>
      <c r="C26" s="115"/>
      <c r="D26" s="115"/>
      <c r="E26" s="115">
        <f t="shared" si="1"/>
        <v>6095</v>
      </c>
      <c r="F26" s="119"/>
    </row>
    <row r="27" s="76" customFormat="1" ht="26.1" customHeight="1" spans="1:6">
      <c r="A27" s="81" t="s">
        <v>81</v>
      </c>
      <c r="B27" s="115">
        <f>B7+B22</f>
        <v>217092</v>
      </c>
      <c r="C27" s="116">
        <f>C7+C22</f>
        <v>53266.5</v>
      </c>
      <c r="D27" s="116">
        <f>D7+D22</f>
        <v>15495.125</v>
      </c>
      <c r="E27" s="116">
        <f>E7+E22</f>
        <v>148330.375</v>
      </c>
      <c r="F27" s="119"/>
    </row>
    <row r="28" s="76" customFormat="1" ht="23.25" customHeight="1" spans="1:6">
      <c r="A28" s="120" t="s">
        <v>82</v>
      </c>
      <c r="B28" s="120"/>
      <c r="C28" s="120"/>
      <c r="D28" s="120"/>
      <c r="E28" s="120"/>
      <c r="F28" s="120"/>
    </row>
    <row r="29" s="76" customFormat="1" hidden="1" spans="1:6">
      <c r="A29" s="100"/>
      <c r="F29" s="100"/>
    </row>
    <row r="30" s="76" customFormat="1" hidden="1" spans="1:6">
      <c r="A30" s="100"/>
      <c r="F30" s="100"/>
    </row>
  </sheetData>
  <mergeCells count="7">
    <mergeCell ref="A2:F2"/>
    <mergeCell ref="B4:E4"/>
    <mergeCell ref="C5:E5"/>
    <mergeCell ref="A28:F28"/>
    <mergeCell ref="A5:A6"/>
    <mergeCell ref="B5:B6"/>
    <mergeCell ref="F5:F6"/>
  </mergeCells>
  <pageMargins left="0.357638888888889" right="0.357638888888889" top="0.802777777777778" bottom="0.605555555555556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2"/>
  <sheetViews>
    <sheetView topLeftCell="A19" workbookViewId="0">
      <selection activeCell="B51" sqref="B51"/>
    </sheetView>
  </sheetViews>
  <sheetFormatPr defaultColWidth="9" defaultRowHeight="14.25"/>
  <cols>
    <col min="1" max="1" width="48.5" style="33" customWidth="1"/>
    <col min="2" max="2" width="10.875" style="33" customWidth="1"/>
    <col min="3" max="3" width="46" style="33" customWidth="1"/>
    <col min="4" max="4" width="10.875" style="33" customWidth="1"/>
    <col min="5" max="16384" width="9" style="33"/>
  </cols>
  <sheetData>
    <row r="1" s="59" customFormat="1" ht="16.5" customHeight="1" spans="1:256">
      <c r="A1" s="36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="36" customFormat="1" ht="24" customHeight="1" spans="1:4">
      <c r="A2" s="93" t="s">
        <v>84</v>
      </c>
      <c r="B2" s="93"/>
      <c r="C2" s="93"/>
      <c r="D2" s="93"/>
    </row>
    <row r="3" s="59" customFormat="1" ht="18" customHeight="1" spans="1:256">
      <c r="A3" s="94"/>
      <c r="B3" s="95"/>
      <c r="C3" s="95"/>
      <c r="D3" s="96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="59" customFormat="1" ht="21.95" customHeight="1" spans="1:256">
      <c r="A4" s="97" t="s">
        <v>85</v>
      </c>
      <c r="B4" s="98"/>
      <c r="C4" s="99" t="s">
        <v>86</v>
      </c>
      <c r="D4" s="99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="59" customFormat="1" ht="22" customHeight="1" spans="1:256">
      <c r="A5" s="99" t="s">
        <v>87</v>
      </c>
      <c r="B5" s="99" t="s">
        <v>88</v>
      </c>
      <c r="C5" s="99" t="s">
        <v>89</v>
      </c>
      <c r="D5" s="99" t="s">
        <v>88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="59" customFormat="1" ht="22" customHeight="1" spans="1:256">
      <c r="A6" s="66" t="s">
        <v>90</v>
      </c>
      <c r="B6" s="67">
        <v>148330</v>
      </c>
      <c r="C6" s="66" t="s">
        <v>91</v>
      </c>
      <c r="D6" s="67">
        <f>B51-D8-D42-D43</f>
        <v>485166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="59" customFormat="1" ht="22" customHeight="1" spans="1:256">
      <c r="A7" s="66" t="s">
        <v>92</v>
      </c>
      <c r="B7" s="67">
        <f>SUM(B8)</f>
        <v>289022</v>
      </c>
      <c r="C7" s="66"/>
      <c r="D7" s="67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="59" customFormat="1" ht="22" customHeight="1" spans="1:256">
      <c r="A8" s="66" t="s">
        <v>93</v>
      </c>
      <c r="B8" s="67">
        <f>SUM(B9,B14,B32)</f>
        <v>289022</v>
      </c>
      <c r="C8" s="66" t="s">
        <v>94</v>
      </c>
      <c r="D8" s="67">
        <f>SUM(D9)</f>
        <v>7186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="59" customFormat="1" ht="22" customHeight="1" spans="1:256">
      <c r="A9" s="66" t="s">
        <v>95</v>
      </c>
      <c r="B9" s="67">
        <f>SUM(B10:B13)</f>
        <v>7869</v>
      </c>
      <c r="C9" s="66" t="s">
        <v>96</v>
      </c>
      <c r="D9" s="67">
        <f>SUM(D10:D13)</f>
        <v>7186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="59" customFormat="1" ht="22" customHeight="1" spans="1:256">
      <c r="A10" s="66" t="s">
        <v>97</v>
      </c>
      <c r="B10" s="67">
        <v>4059</v>
      </c>
      <c r="C10" s="66" t="s">
        <v>98</v>
      </c>
      <c r="D10" s="67">
        <v>580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="59" customFormat="1" ht="22" customHeight="1" spans="1:256">
      <c r="A11" s="66" t="s">
        <v>99</v>
      </c>
      <c r="B11" s="67">
        <v>726</v>
      </c>
      <c r="C11" s="66" t="s">
        <v>100</v>
      </c>
      <c r="D11" s="67">
        <v>155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="59" customFormat="1" ht="22" customHeight="1" spans="1:256">
      <c r="A12" s="66" t="s">
        <v>101</v>
      </c>
      <c r="B12" s="67">
        <v>1112</v>
      </c>
      <c r="C12" s="66" t="s">
        <v>102</v>
      </c>
      <c r="D12" s="6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="59" customFormat="1" ht="22" customHeight="1" spans="1:256">
      <c r="A13" s="66" t="s">
        <v>103</v>
      </c>
      <c r="B13" s="67">
        <v>1972</v>
      </c>
      <c r="C13" s="66" t="s">
        <v>104</v>
      </c>
      <c r="D13" s="67">
        <v>6451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="59" customFormat="1" ht="22" customHeight="1" spans="1:256">
      <c r="A14" s="66" t="s">
        <v>105</v>
      </c>
      <c r="B14" s="67">
        <f>SUM(B15:B31)</f>
        <v>254453</v>
      </c>
      <c r="C14" s="66"/>
      <c r="D14" s="6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="59" customFormat="1" ht="22" customHeight="1" spans="1:256">
      <c r="A15" s="66" t="s">
        <v>106</v>
      </c>
      <c r="B15" s="67">
        <v>57000</v>
      </c>
      <c r="C15" s="66"/>
      <c r="D15" s="67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="59" customFormat="1" ht="22" customHeight="1" spans="1:256">
      <c r="A16" s="66" t="s">
        <v>107</v>
      </c>
      <c r="B16" s="67">
        <v>17954</v>
      </c>
      <c r="C16" s="66"/>
      <c r="D16" s="6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="59" customFormat="1" ht="22" customHeight="1" spans="1:256">
      <c r="A17" s="66" t="s">
        <v>108</v>
      </c>
      <c r="B17" s="67">
        <v>10286</v>
      </c>
      <c r="C17" s="66"/>
      <c r="D17" s="6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="59" customFormat="1" ht="22" customHeight="1" spans="1:256">
      <c r="A18" s="66" t="s">
        <v>109</v>
      </c>
      <c r="B18" s="67">
        <v>23000</v>
      </c>
      <c r="C18" s="66"/>
      <c r="D18" s="6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="59" customFormat="1" ht="22" customHeight="1" spans="1:256">
      <c r="A19" s="66" t="s">
        <v>110</v>
      </c>
      <c r="B19" s="67">
        <v>3058</v>
      </c>
      <c r="C19" s="66"/>
      <c r="D19" s="6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="59" customFormat="1" ht="22" customHeight="1" spans="1:256">
      <c r="A20" s="66" t="s">
        <v>111</v>
      </c>
      <c r="B20" s="67">
        <v>4453</v>
      </c>
      <c r="C20" s="66"/>
      <c r="D20" s="6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="59" customFormat="1" ht="22" customHeight="1" spans="1:256">
      <c r="A21" s="66" t="s">
        <v>112</v>
      </c>
      <c r="B21" s="67">
        <v>2902</v>
      </c>
      <c r="C21" s="66"/>
      <c r="D21" s="67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="59" customFormat="1" ht="22" customHeight="1" spans="1:256">
      <c r="A22" s="66" t="s">
        <v>113</v>
      </c>
      <c r="B22" s="67">
        <v>1600</v>
      </c>
      <c r="C22" s="66"/>
      <c r="D22" s="6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="59" customFormat="1" ht="22" customHeight="1" spans="1:256">
      <c r="A23" s="66" t="s">
        <v>114</v>
      </c>
      <c r="B23" s="67">
        <v>3200</v>
      </c>
      <c r="C23" s="66"/>
      <c r="D23" s="67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="59" customFormat="1" ht="22" customHeight="1" spans="1:256">
      <c r="A24" s="66" t="s">
        <v>115</v>
      </c>
      <c r="B24" s="67">
        <v>1000</v>
      </c>
      <c r="C24" s="66"/>
      <c r="D24" s="67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="59" customFormat="1" ht="22" customHeight="1" spans="1:256">
      <c r="A25" s="66" t="s">
        <v>116</v>
      </c>
      <c r="B25" s="67">
        <v>14000</v>
      </c>
      <c r="C25" s="66"/>
      <c r="D25" s="67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="59" customFormat="1" ht="22" customHeight="1" spans="1:256">
      <c r="A26" s="66" t="s">
        <v>117</v>
      </c>
      <c r="B26" s="67">
        <v>30000</v>
      </c>
      <c r="C26" s="66"/>
      <c r="D26" s="67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="59" customFormat="1" ht="22" customHeight="1" spans="1:256">
      <c r="A27" s="66" t="s">
        <v>118</v>
      </c>
      <c r="B27" s="67">
        <v>42000</v>
      </c>
      <c r="C27" s="66"/>
      <c r="D27" s="67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="59" customFormat="1" ht="22" customHeight="1" spans="1:256">
      <c r="A28" s="66" t="s">
        <v>119</v>
      </c>
      <c r="B28" s="67">
        <v>35000</v>
      </c>
      <c r="C28" s="66"/>
      <c r="D28" s="67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="59" customFormat="1" ht="22" customHeight="1" spans="1:256">
      <c r="A29" s="66" t="s">
        <v>120</v>
      </c>
      <c r="B29" s="67">
        <v>6000</v>
      </c>
      <c r="C29" s="66"/>
      <c r="D29" s="67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="59" customFormat="1" ht="22" customHeight="1" spans="1:256">
      <c r="A30" s="66" t="s">
        <v>121</v>
      </c>
      <c r="B30" s="67">
        <v>2000</v>
      </c>
      <c r="C30" s="66"/>
      <c r="D30" s="67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="59" customFormat="1" ht="22" customHeight="1" spans="1:256">
      <c r="A31" s="66" t="s">
        <v>122</v>
      </c>
      <c r="B31" s="67">
        <v>1000</v>
      </c>
      <c r="C31" s="66"/>
      <c r="D31" s="67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="59" customFormat="1" ht="22" customHeight="1" spans="1:256">
      <c r="A32" s="66" t="s">
        <v>123</v>
      </c>
      <c r="B32" s="67">
        <f>SUM(B33:B47)</f>
        <v>26700</v>
      </c>
      <c r="C32" s="66"/>
      <c r="D32" s="67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="59" customFormat="1" ht="22" customHeight="1" spans="1:256">
      <c r="A33" s="66" t="s">
        <v>124</v>
      </c>
      <c r="B33" s="67"/>
      <c r="C33" s="66"/>
      <c r="D33" s="67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="59" customFormat="1" ht="22" customHeight="1" spans="1:256">
      <c r="A34" s="66" t="s">
        <v>125</v>
      </c>
      <c r="B34" s="67"/>
      <c r="C34" s="66"/>
      <c r="D34" s="67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="59" customFormat="1" ht="22" customHeight="1" spans="1:256">
      <c r="A35" s="66" t="s">
        <v>126</v>
      </c>
      <c r="B35" s="67">
        <v>200</v>
      </c>
      <c r="C35" s="66"/>
      <c r="D35" s="67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="59" customFormat="1" ht="22" customHeight="1" spans="1:256">
      <c r="A36" s="66" t="s">
        <v>127</v>
      </c>
      <c r="B36" s="67"/>
      <c r="C36" s="66"/>
      <c r="D36" s="6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="59" customFormat="1" ht="22" customHeight="1" spans="1:256">
      <c r="A37" s="66" t="s">
        <v>128</v>
      </c>
      <c r="B37" s="67"/>
      <c r="C37" s="66"/>
      <c r="D37" s="67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="59" customFormat="1" ht="22" customHeight="1" spans="1:256">
      <c r="A38" s="66" t="s">
        <v>129</v>
      </c>
      <c r="B38" s="67"/>
      <c r="C38" s="66"/>
      <c r="D38" s="67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="59" customFormat="1" ht="22" customHeight="1" spans="1:256">
      <c r="A39" s="66" t="s">
        <v>130</v>
      </c>
      <c r="B39" s="67">
        <v>1000</v>
      </c>
      <c r="C39" s="66"/>
      <c r="D39" s="67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="59" customFormat="1" ht="22" customHeight="1" spans="1:256">
      <c r="A40" s="66" t="s">
        <v>131</v>
      </c>
      <c r="B40" s="67">
        <v>8000</v>
      </c>
      <c r="C40" s="66"/>
      <c r="D40" s="67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="59" customFormat="1" ht="22" customHeight="1" spans="1:256">
      <c r="A41" s="66" t="s">
        <v>132</v>
      </c>
      <c r="B41" s="67"/>
      <c r="C41" s="66"/>
      <c r="D41" s="67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="59" customFormat="1" ht="22" customHeight="1" spans="1:256">
      <c r="A42" s="66" t="s">
        <v>133</v>
      </c>
      <c r="B42" s="67">
        <v>15000</v>
      </c>
      <c r="C42" s="66" t="s">
        <v>134</v>
      </c>
      <c r="D42" s="67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="59" customFormat="1" ht="22" customHeight="1" spans="1:256">
      <c r="A43" s="66" t="s">
        <v>135</v>
      </c>
      <c r="B43" s="67">
        <v>500</v>
      </c>
      <c r="C43" s="66" t="s">
        <v>136</v>
      </c>
      <c r="D43" s="67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="59" customFormat="1" ht="22" customHeight="1" spans="1:256">
      <c r="A44" s="66" t="s">
        <v>137</v>
      </c>
      <c r="B44" s="67"/>
      <c r="C44" s="66" t="s">
        <v>138</v>
      </c>
      <c r="D44" s="67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="59" customFormat="1" ht="22" customHeight="1" spans="1:256">
      <c r="A45" s="66" t="s">
        <v>139</v>
      </c>
      <c r="B45" s="67">
        <v>1000</v>
      </c>
      <c r="C45" s="66"/>
      <c r="D45" s="67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="59" customFormat="1" ht="22" customHeight="1" spans="1:256">
      <c r="A46" s="66" t="s">
        <v>140</v>
      </c>
      <c r="B46" s="67">
        <v>1000</v>
      </c>
      <c r="C46" s="66"/>
      <c r="D46" s="6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="59" customFormat="1" ht="22" customHeight="1" spans="1:256">
      <c r="A47" s="66" t="s">
        <v>141</v>
      </c>
      <c r="B47" s="67"/>
      <c r="C47" s="66"/>
      <c r="D47" s="67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="59" customFormat="1" ht="22" customHeight="1" spans="1:4">
      <c r="A48" s="66" t="s">
        <v>142</v>
      </c>
      <c r="B48" s="67">
        <f>SUM(B49:B49)</f>
        <v>55000</v>
      </c>
      <c r="C48" s="66"/>
      <c r="D48" s="67"/>
    </row>
    <row r="49" s="59" customFormat="1" ht="22" customHeight="1" spans="1:4">
      <c r="A49" s="66" t="s">
        <v>143</v>
      </c>
      <c r="B49" s="67">
        <v>55000</v>
      </c>
      <c r="C49" s="66"/>
      <c r="D49" s="67"/>
    </row>
    <row r="50" s="59" customFormat="1" ht="22" customHeight="1" spans="1:4">
      <c r="A50" s="66" t="s">
        <v>144</v>
      </c>
      <c r="B50" s="67"/>
      <c r="C50" s="66"/>
      <c r="D50" s="67"/>
    </row>
    <row r="51" s="59" customFormat="1" ht="22" customHeight="1" spans="1:4">
      <c r="A51" s="99" t="s">
        <v>145</v>
      </c>
      <c r="B51" s="99">
        <f>SUM(B6:B7,B48,B50)</f>
        <v>492352</v>
      </c>
      <c r="C51" s="99" t="s">
        <v>146</v>
      </c>
      <c r="D51" s="99">
        <f>SUM(D6:D8,D42)</f>
        <v>492352</v>
      </c>
    </row>
    <row r="52" s="59" customFormat="1" ht="20.1" customHeight="1"/>
    <row r="53" s="59" customFormat="1" ht="20.1" customHeight="1"/>
    <row r="54" s="59" customFormat="1" ht="20.1" customHeight="1"/>
    <row r="55" s="59" customFormat="1" ht="20.1" customHeight="1"/>
    <row r="56" s="59" customFormat="1" ht="20.1" customHeight="1"/>
    <row r="57" s="59" customFormat="1" ht="20.1" customHeight="1"/>
    <row r="58" s="59" customFormat="1" ht="20.1" customHeight="1"/>
    <row r="59" s="59" customFormat="1" ht="20.1" customHeight="1"/>
    <row r="60" s="59" customFormat="1" ht="20.1" customHeight="1"/>
    <row r="61" s="59" customFormat="1" ht="20.1" customHeight="1"/>
    <row r="62" s="59" customFormat="1" ht="20.1" customHeight="1"/>
    <row r="63" s="59" customFormat="1" ht="20.1" customHeight="1"/>
    <row r="64" s="59" customFormat="1" ht="20.1" customHeight="1"/>
    <row r="65" s="59" customFormat="1" ht="20.1" customHeight="1"/>
    <row r="66" s="59" customFormat="1" ht="20.1" customHeight="1"/>
    <row r="67" s="59" customFormat="1" ht="20.1" customHeight="1"/>
    <row r="68" s="59" customFormat="1" ht="20.1" customHeight="1"/>
    <row r="69" s="59" customFormat="1" ht="20.1" customHeight="1"/>
    <row r="70" s="59" customFormat="1" ht="20.1" customHeight="1"/>
    <row r="71" s="59" customFormat="1" ht="20.1" customHeight="1"/>
    <row r="72" s="59" customFormat="1" ht="20.1" customHeight="1"/>
    <row r="73" s="59" customFormat="1" ht="20.1" customHeight="1"/>
    <row r="74" s="59" customFormat="1" ht="20.1" customHeight="1"/>
    <row r="75" s="59" customFormat="1" ht="20.1" customHeight="1"/>
    <row r="76" s="59" customFormat="1" ht="20.1" customHeight="1"/>
    <row r="77" s="59" customFormat="1" ht="20.1" customHeight="1"/>
    <row r="78" s="59" customFormat="1" ht="20.1" customHeight="1"/>
    <row r="79" s="59" customFormat="1" ht="20.1" customHeight="1"/>
    <row r="80" s="59" customFormat="1" ht="20.1" customHeight="1"/>
    <row r="81" s="59" customFormat="1" ht="20.1" customHeight="1"/>
    <row r="82" s="59" customFormat="1" ht="20.1" customHeight="1"/>
    <row r="83" s="59" customFormat="1" ht="20.1" customHeight="1"/>
    <row r="84" s="59" customFormat="1" ht="20.1" customHeight="1"/>
    <row r="85" s="59" customFormat="1" ht="20.1" customHeight="1"/>
    <row r="86" s="59" customFormat="1" ht="20.1" customHeight="1"/>
    <row r="87" s="59" customFormat="1" ht="20.1" customHeight="1"/>
    <row r="88" s="59" customFormat="1" ht="20.1" customHeight="1"/>
    <row r="89" s="59" customFormat="1" ht="20.1" customHeight="1"/>
    <row r="90" s="59" customFormat="1" ht="20.1" customHeight="1"/>
    <row r="91" s="33" customFormat="1" spans="1:4">
      <c r="A91" s="59"/>
      <c r="B91" s="59"/>
      <c r="C91" s="59"/>
      <c r="D91" s="59"/>
    </row>
    <row r="92" s="33" customFormat="1" spans="1:4">
      <c r="A92" s="59"/>
      <c r="B92" s="59"/>
      <c r="C92" s="59"/>
      <c r="D92" s="59"/>
    </row>
  </sheetData>
  <mergeCells count="3">
    <mergeCell ref="A2:D2"/>
    <mergeCell ref="A4:B4"/>
    <mergeCell ref="C4:D4"/>
  </mergeCells>
  <pageMargins left="0.357638888888889" right="0.554166666666667" top="0.605555555555556" bottom="0.605555555555556" header="0.511805555555556" footer="0.511805555555556"/>
  <pageSetup paperSize="9" scale="82" fitToHeight="0" orientation="portrait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topLeftCell="A31" workbookViewId="0">
      <selection activeCell="D40" sqref="D40"/>
    </sheetView>
  </sheetViews>
  <sheetFormatPr defaultColWidth="9" defaultRowHeight="14.25" outlineLevelCol="4"/>
  <cols>
    <col min="1" max="1" width="40.375" style="76" customWidth="1"/>
    <col min="2" max="2" width="17.375" style="76" customWidth="1"/>
    <col min="3" max="3" width="16.75" style="76" customWidth="1"/>
    <col min="4" max="4" width="16.625" style="76" customWidth="1"/>
    <col min="5" max="5" width="40" style="76" customWidth="1"/>
    <col min="6" max="16384" width="9" style="76"/>
  </cols>
  <sheetData>
    <row r="1" s="76" customFormat="1" spans="1:1">
      <c r="A1" s="76" t="s">
        <v>147</v>
      </c>
    </row>
    <row r="2" s="76" customFormat="1" ht="46.5" customHeight="1" spans="1:5">
      <c r="A2" s="77" t="s">
        <v>148</v>
      </c>
      <c r="B2" s="77"/>
      <c r="C2" s="77"/>
      <c r="D2" s="77"/>
      <c r="E2" s="77"/>
    </row>
    <row r="3" s="76" customFormat="1" ht="16.5" customHeight="1" spans="2:5">
      <c r="B3" s="78">
        <v>44835</v>
      </c>
      <c r="C3" s="78"/>
      <c r="D3" s="78"/>
      <c r="E3" s="79" t="s">
        <v>2</v>
      </c>
    </row>
    <row r="4" s="76" customFormat="1" ht="33.95" customHeight="1" spans="1:5">
      <c r="A4" s="80" t="s">
        <v>149</v>
      </c>
      <c r="B4" s="80" t="s">
        <v>49</v>
      </c>
      <c r="C4" s="80" t="s">
        <v>150</v>
      </c>
      <c r="D4" s="81" t="s">
        <v>151</v>
      </c>
      <c r="E4" s="80" t="s">
        <v>152</v>
      </c>
    </row>
    <row r="5" s="76" customFormat="1" ht="33.95" customHeight="1" spans="1:5">
      <c r="A5" s="82" t="s">
        <v>153</v>
      </c>
      <c r="B5" s="83">
        <f>SUM(B6:B7)+B24</f>
        <v>328309</v>
      </c>
      <c r="C5" s="83">
        <f>SUM(C6:C7)+C24</f>
        <v>310419</v>
      </c>
      <c r="D5" s="83">
        <f>SUM(D6:D7)+D23+D24</f>
        <v>17890</v>
      </c>
      <c r="E5" s="84"/>
    </row>
    <row r="6" s="76" customFormat="1" ht="33.95" customHeight="1" spans="1:5">
      <c r="A6" s="82" t="s">
        <v>154</v>
      </c>
      <c r="B6" s="85">
        <v>148330</v>
      </c>
      <c r="C6" s="85">
        <f>89262+90000</f>
        <v>179262</v>
      </c>
      <c r="D6" s="83">
        <f t="shared" ref="D6:D40" si="0">(B6-C6)</f>
        <v>-30932</v>
      </c>
      <c r="E6" s="86" t="s">
        <v>155</v>
      </c>
    </row>
    <row r="7" s="76" customFormat="1" ht="33.95" customHeight="1" spans="1:5">
      <c r="A7" s="82" t="s">
        <v>156</v>
      </c>
      <c r="B7" s="83">
        <f>SUM(B8:B23)</f>
        <v>124979</v>
      </c>
      <c r="C7" s="83">
        <f>SUM(C8:C23)</f>
        <v>123907</v>
      </c>
      <c r="D7" s="83">
        <f t="shared" si="0"/>
        <v>1072</v>
      </c>
      <c r="E7" s="84"/>
    </row>
    <row r="8" s="76" customFormat="1" ht="33.95" customHeight="1" spans="1:5">
      <c r="A8" s="82" t="s">
        <v>157</v>
      </c>
      <c r="B8" s="83">
        <v>4059</v>
      </c>
      <c r="C8" s="83">
        <v>4059</v>
      </c>
      <c r="D8" s="83">
        <f t="shared" si="0"/>
        <v>0</v>
      </c>
      <c r="E8" s="87" t="s">
        <v>158</v>
      </c>
    </row>
    <row r="9" s="76" customFormat="1" ht="33.95" customHeight="1" spans="1:5">
      <c r="A9" s="82" t="s">
        <v>159</v>
      </c>
      <c r="B9" s="83">
        <v>726</v>
      </c>
      <c r="C9" s="83">
        <v>726</v>
      </c>
      <c r="D9" s="83">
        <f t="shared" si="0"/>
        <v>0</v>
      </c>
      <c r="E9" s="87" t="s">
        <v>160</v>
      </c>
    </row>
    <row r="10" s="76" customFormat="1" ht="33.95" customHeight="1" spans="1:5">
      <c r="A10" s="82" t="s">
        <v>161</v>
      </c>
      <c r="B10" s="83">
        <v>1112</v>
      </c>
      <c r="C10" s="83">
        <v>1112</v>
      </c>
      <c r="D10" s="83">
        <f t="shared" si="0"/>
        <v>0</v>
      </c>
      <c r="E10" s="87"/>
    </row>
    <row r="11" s="76" customFormat="1" ht="33.95" customHeight="1" spans="1:5">
      <c r="A11" s="82" t="s">
        <v>162</v>
      </c>
      <c r="B11" s="83">
        <v>1972</v>
      </c>
      <c r="C11" s="83">
        <v>1972</v>
      </c>
      <c r="D11" s="83">
        <f t="shared" si="0"/>
        <v>0</v>
      </c>
      <c r="E11" s="87"/>
    </row>
    <row r="12" s="76" customFormat="1" ht="33.95" customHeight="1" spans="1:5">
      <c r="A12" s="82" t="s">
        <v>163</v>
      </c>
      <c r="B12" s="83">
        <v>17954</v>
      </c>
      <c r="C12" s="83">
        <v>17954</v>
      </c>
      <c r="D12" s="83">
        <f t="shared" si="0"/>
        <v>0</v>
      </c>
      <c r="E12" s="84"/>
    </row>
    <row r="13" s="76" customFormat="1" ht="33.95" customHeight="1" spans="1:5">
      <c r="A13" s="82" t="s">
        <v>164</v>
      </c>
      <c r="B13" s="85">
        <v>57000</v>
      </c>
      <c r="C13" s="85">
        <v>56000</v>
      </c>
      <c r="D13" s="83">
        <f t="shared" si="0"/>
        <v>1000</v>
      </c>
      <c r="E13" s="84"/>
    </row>
    <row r="14" s="76" customFormat="1" ht="33.95" customHeight="1" spans="1:5">
      <c r="A14" s="82" t="s">
        <v>165</v>
      </c>
      <c r="B14" s="85">
        <v>23000</v>
      </c>
      <c r="C14" s="85">
        <v>23000</v>
      </c>
      <c r="D14" s="83">
        <f t="shared" si="0"/>
        <v>0</v>
      </c>
      <c r="E14" s="84"/>
    </row>
    <row r="15" s="76" customFormat="1" ht="33.95" customHeight="1" spans="1:5">
      <c r="A15" s="82" t="s">
        <v>166</v>
      </c>
      <c r="B15" s="83">
        <v>2902</v>
      </c>
      <c r="C15" s="83">
        <v>2902</v>
      </c>
      <c r="D15" s="83">
        <f t="shared" si="0"/>
        <v>0</v>
      </c>
      <c r="E15" s="84"/>
    </row>
    <row r="16" s="76" customFormat="1" ht="33.95" customHeight="1" spans="1:5">
      <c r="A16" s="82" t="s">
        <v>167</v>
      </c>
      <c r="B16" s="83">
        <v>1829</v>
      </c>
      <c r="C16" s="83">
        <v>1829</v>
      </c>
      <c r="D16" s="83">
        <f t="shared" si="0"/>
        <v>0</v>
      </c>
      <c r="E16" s="84"/>
    </row>
    <row r="17" s="76" customFormat="1" ht="33.95" customHeight="1" spans="1:5">
      <c r="A17" s="82" t="s">
        <v>168</v>
      </c>
      <c r="B17" s="83">
        <v>2205</v>
      </c>
      <c r="C17" s="83">
        <v>2205</v>
      </c>
      <c r="D17" s="83">
        <f t="shared" si="0"/>
        <v>0</v>
      </c>
      <c r="E17" s="84"/>
    </row>
    <row r="18" s="76" customFormat="1" ht="33.95" customHeight="1" spans="1:5">
      <c r="A18" s="82" t="s">
        <v>169</v>
      </c>
      <c r="B18" s="83">
        <v>596</v>
      </c>
      <c r="C18" s="83">
        <v>596</v>
      </c>
      <c r="D18" s="83">
        <f t="shared" si="0"/>
        <v>0</v>
      </c>
      <c r="E18" s="84"/>
    </row>
    <row r="19" s="76" customFormat="1" ht="33.95" customHeight="1" spans="1:5">
      <c r="A19" s="82" t="s">
        <v>170</v>
      </c>
      <c r="B19" s="83">
        <v>5656</v>
      </c>
      <c r="C19" s="83">
        <v>5656</v>
      </c>
      <c r="D19" s="83">
        <f t="shared" si="0"/>
        <v>0</v>
      </c>
      <c r="E19" s="84"/>
    </row>
    <row r="20" s="76" customFormat="1" ht="33.95" customHeight="1" spans="1:5">
      <c r="A20" s="82" t="s">
        <v>171</v>
      </c>
      <c r="B20" s="83">
        <v>3058</v>
      </c>
      <c r="C20" s="83">
        <v>3058</v>
      </c>
      <c r="D20" s="83">
        <f t="shared" si="0"/>
        <v>0</v>
      </c>
      <c r="E20" s="88" t="s">
        <v>172</v>
      </c>
    </row>
    <row r="21" s="76" customFormat="1" ht="33.95" customHeight="1" spans="1:5">
      <c r="A21" s="82" t="s">
        <v>173</v>
      </c>
      <c r="B21" s="83">
        <v>1000</v>
      </c>
      <c r="C21" s="83">
        <v>928</v>
      </c>
      <c r="D21" s="83">
        <f t="shared" si="0"/>
        <v>72</v>
      </c>
      <c r="E21" s="89"/>
    </row>
    <row r="22" s="76" customFormat="1" ht="33.95" customHeight="1" spans="1:5">
      <c r="A22" s="82" t="s">
        <v>174</v>
      </c>
      <c r="B22" s="83">
        <v>1310</v>
      </c>
      <c r="C22" s="83">
        <v>1310</v>
      </c>
      <c r="D22" s="83">
        <f t="shared" si="0"/>
        <v>0</v>
      </c>
      <c r="E22" s="88"/>
    </row>
    <row r="23" s="76" customFormat="1" ht="33.95" customHeight="1" spans="1:5">
      <c r="A23" s="82" t="s">
        <v>175</v>
      </c>
      <c r="B23" s="83">
        <v>600</v>
      </c>
      <c r="C23" s="83">
        <v>600</v>
      </c>
      <c r="D23" s="83">
        <f t="shared" si="0"/>
        <v>0</v>
      </c>
      <c r="E23" s="90"/>
    </row>
    <row r="24" s="76" customFormat="1" ht="33.95" customHeight="1" spans="1:5">
      <c r="A24" s="82" t="s">
        <v>176</v>
      </c>
      <c r="B24" s="83">
        <v>55000</v>
      </c>
      <c r="C24" s="83">
        <f>1250+6000</f>
        <v>7250</v>
      </c>
      <c r="D24" s="83">
        <f t="shared" si="0"/>
        <v>47750</v>
      </c>
      <c r="E24" s="90" t="s">
        <v>177</v>
      </c>
    </row>
    <row r="25" s="76" customFormat="1" ht="33.95" customHeight="1" spans="1:5">
      <c r="A25" s="82" t="s">
        <v>178</v>
      </c>
      <c r="B25" s="83">
        <f>SUM(B26:B27)+B38</f>
        <v>7186</v>
      </c>
      <c r="C25" s="83">
        <f>SUM(C26:C27)+C38</f>
        <v>7186</v>
      </c>
      <c r="D25" s="83">
        <f t="shared" si="0"/>
        <v>0</v>
      </c>
      <c r="E25" s="84"/>
    </row>
    <row r="26" s="76" customFormat="1" ht="33.95" customHeight="1" spans="1:5">
      <c r="A26" s="82" t="s">
        <v>179</v>
      </c>
      <c r="B26" s="85">
        <v>580</v>
      </c>
      <c r="C26" s="85">
        <v>580</v>
      </c>
      <c r="D26" s="83">
        <f t="shared" si="0"/>
        <v>0</v>
      </c>
      <c r="E26" s="90"/>
    </row>
    <row r="27" s="76" customFormat="1" ht="33.95" customHeight="1" spans="1:5">
      <c r="A27" s="82" t="s">
        <v>180</v>
      </c>
      <c r="B27" s="83">
        <f>SUM(B28:B37)</f>
        <v>6451</v>
      </c>
      <c r="C27" s="83">
        <f>SUM(C28:C37)</f>
        <v>6451</v>
      </c>
      <c r="D27" s="83">
        <f t="shared" si="0"/>
        <v>0</v>
      </c>
      <c r="E27" s="84"/>
    </row>
    <row r="28" s="76" customFormat="1" ht="33.95" customHeight="1" spans="1:5">
      <c r="A28" s="82" t="s">
        <v>181</v>
      </c>
      <c r="B28" s="85">
        <v>168</v>
      </c>
      <c r="C28" s="85">
        <v>168</v>
      </c>
      <c r="D28" s="83">
        <f t="shared" si="0"/>
        <v>0</v>
      </c>
      <c r="E28" s="84"/>
    </row>
    <row r="29" s="76" customFormat="1" ht="33.95" customHeight="1" spans="1:5">
      <c r="A29" s="82" t="s">
        <v>182</v>
      </c>
      <c r="B29" s="83">
        <v>254</v>
      </c>
      <c r="C29" s="83">
        <v>254</v>
      </c>
      <c r="D29" s="83">
        <f t="shared" si="0"/>
        <v>0</v>
      </c>
      <c r="E29" s="84"/>
    </row>
    <row r="30" s="76" customFormat="1" ht="33.95" customHeight="1" spans="1:5">
      <c r="A30" s="82" t="s">
        <v>183</v>
      </c>
      <c r="B30" s="85">
        <v>156</v>
      </c>
      <c r="C30" s="85">
        <v>156</v>
      </c>
      <c r="D30" s="83">
        <f t="shared" si="0"/>
        <v>0</v>
      </c>
      <c r="E30" s="84"/>
    </row>
    <row r="31" s="76" customFormat="1" ht="33.95" customHeight="1" spans="1:5">
      <c r="A31" s="82" t="s">
        <v>184</v>
      </c>
      <c r="B31" s="85">
        <v>2393</v>
      </c>
      <c r="C31" s="85">
        <v>2393</v>
      </c>
      <c r="D31" s="83">
        <f t="shared" si="0"/>
        <v>0</v>
      </c>
      <c r="E31" s="84"/>
    </row>
    <row r="32" s="76" customFormat="1" ht="33.95" customHeight="1" spans="1:5">
      <c r="A32" s="82" t="s">
        <v>185</v>
      </c>
      <c r="B32" s="85">
        <v>128</v>
      </c>
      <c r="C32" s="85">
        <v>128</v>
      </c>
      <c r="D32" s="83">
        <f t="shared" si="0"/>
        <v>0</v>
      </c>
      <c r="E32" s="84"/>
    </row>
    <row r="33" s="76" customFormat="1" ht="33.95" customHeight="1" spans="1:5">
      <c r="A33" s="82" t="s">
        <v>186</v>
      </c>
      <c r="B33" s="85">
        <v>578</v>
      </c>
      <c r="C33" s="85">
        <v>578</v>
      </c>
      <c r="D33" s="83">
        <f t="shared" si="0"/>
        <v>0</v>
      </c>
      <c r="E33" s="87"/>
    </row>
    <row r="34" s="76" customFormat="1" ht="33.95" customHeight="1" spans="1:5">
      <c r="A34" s="82" t="s">
        <v>187</v>
      </c>
      <c r="B34" s="85">
        <v>528</v>
      </c>
      <c r="C34" s="85">
        <v>528</v>
      </c>
      <c r="D34" s="83">
        <f t="shared" si="0"/>
        <v>0</v>
      </c>
      <c r="E34" s="90"/>
    </row>
    <row r="35" s="76" customFormat="1" ht="33.95" customHeight="1" spans="1:5">
      <c r="A35" s="82" t="s">
        <v>188</v>
      </c>
      <c r="B35" s="83">
        <v>534</v>
      </c>
      <c r="C35" s="83">
        <v>534</v>
      </c>
      <c r="D35" s="83">
        <f t="shared" si="0"/>
        <v>0</v>
      </c>
      <c r="E35" s="90"/>
    </row>
    <row r="36" s="76" customFormat="1" ht="33.95" customHeight="1" spans="1:5">
      <c r="A36" s="82" t="s">
        <v>189</v>
      </c>
      <c r="B36" s="83">
        <v>1712</v>
      </c>
      <c r="C36" s="83">
        <v>1712</v>
      </c>
      <c r="D36" s="83">
        <f t="shared" si="0"/>
        <v>0</v>
      </c>
      <c r="E36" s="90"/>
    </row>
    <row r="37" s="76" customFormat="1" ht="33.95" customHeight="1" spans="1:5">
      <c r="A37" s="82" t="s">
        <v>190</v>
      </c>
      <c r="B37" s="83"/>
      <c r="C37" s="83"/>
      <c r="D37" s="83">
        <f t="shared" si="0"/>
        <v>0</v>
      </c>
      <c r="E37" s="90"/>
    </row>
    <row r="38" s="76" customFormat="1" ht="33.95" customHeight="1" spans="1:5">
      <c r="A38" s="82" t="s">
        <v>191</v>
      </c>
      <c r="B38" s="83">
        <v>155</v>
      </c>
      <c r="C38" s="83">
        <v>155</v>
      </c>
      <c r="D38" s="83">
        <f t="shared" si="0"/>
        <v>0</v>
      </c>
      <c r="E38" s="90"/>
    </row>
    <row r="39" s="76" customFormat="1" ht="33.95" customHeight="1" spans="1:5">
      <c r="A39" s="82" t="s">
        <v>192</v>
      </c>
      <c r="B39" s="83"/>
      <c r="C39" s="83"/>
      <c r="D39" s="83">
        <f t="shared" si="0"/>
        <v>0</v>
      </c>
      <c r="E39" s="90"/>
    </row>
    <row r="40" s="76" customFormat="1" ht="33.95" customHeight="1" spans="1:5">
      <c r="A40" s="82" t="s">
        <v>193</v>
      </c>
      <c r="B40" s="83">
        <f>B5-B25-B39</f>
        <v>321123</v>
      </c>
      <c r="C40" s="83">
        <f>C5-C25-C39</f>
        <v>303233</v>
      </c>
      <c r="D40" s="83">
        <f t="shared" si="0"/>
        <v>17890</v>
      </c>
      <c r="E40" s="91"/>
    </row>
    <row r="43" s="76" customFormat="1" ht="16.5" customHeight="1" spans="1:5">
      <c r="A43" s="71"/>
      <c r="B43" s="92"/>
      <c r="C43" s="92"/>
      <c r="D43" s="92"/>
      <c r="E43" s="71"/>
    </row>
    <row r="44" s="76" customFormat="1" spans="1:5">
      <c r="A44" s="71"/>
      <c r="B44" s="92"/>
      <c r="C44" s="92"/>
      <c r="D44" s="92"/>
      <c r="E44" s="71"/>
    </row>
    <row r="45" s="76" customFormat="1" spans="1:5">
      <c r="A45" s="71"/>
      <c r="B45" s="71"/>
      <c r="C45" s="71"/>
      <c r="D45" s="71"/>
      <c r="E45" s="71"/>
    </row>
    <row r="46" s="76" customFormat="1" spans="1:5">
      <c r="A46" s="71"/>
      <c r="B46" s="71"/>
      <c r="C46" s="71"/>
      <c r="D46" s="71"/>
      <c r="E46" s="71"/>
    </row>
    <row r="50" s="76" customFormat="1" spans="1:1">
      <c r="A50" s="59"/>
    </row>
  </sheetData>
  <mergeCells count="4">
    <mergeCell ref="A2:E2"/>
    <mergeCell ref="B3:D3"/>
    <mergeCell ref="B43:D43"/>
    <mergeCell ref="B44:D44"/>
  </mergeCells>
  <pageMargins left="0.554166666666667" right="0.554166666666667" top="1" bottom="1" header="0.511805555555556" footer="0.511805555555556"/>
  <pageSetup paperSize="9" scale="71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31"/>
  <sheetViews>
    <sheetView workbookViewId="0">
      <selection activeCell="B4" sqref="B4"/>
    </sheetView>
  </sheetViews>
  <sheetFormatPr defaultColWidth="8" defaultRowHeight="13.5"/>
  <cols>
    <col min="1" max="1" width="58.2083333333333" style="60" customWidth="1"/>
    <col min="2" max="2" width="18.125" style="60" customWidth="1"/>
    <col min="3" max="3" width="18.125" style="61" customWidth="1"/>
    <col min="4" max="16381" width="8" style="60"/>
  </cols>
  <sheetData>
    <row r="1" s="59" customFormat="1" ht="16.5" customHeight="1" spans="1:253">
      <c r="A1" s="36" t="s">
        <v>194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</row>
    <row r="2" s="60" customFormat="1" ht="75" customHeight="1" spans="1:3">
      <c r="A2" s="62" t="s">
        <v>195</v>
      </c>
      <c r="B2" s="62"/>
      <c r="C2" s="62"/>
    </row>
    <row r="3" s="60" customFormat="1" ht="23" customHeight="1" spans="1:3">
      <c r="A3" s="63" t="s">
        <v>196</v>
      </c>
      <c r="B3" s="62"/>
      <c r="C3" s="64" t="s">
        <v>197</v>
      </c>
    </row>
    <row r="4" s="60" customFormat="1" ht="39" customHeight="1" spans="1:3">
      <c r="A4" s="65" t="s">
        <v>198</v>
      </c>
      <c r="B4" s="65" t="s">
        <v>199</v>
      </c>
      <c r="C4" s="65" t="s">
        <v>200</v>
      </c>
    </row>
    <row r="5" s="60" customFormat="1" ht="29" customHeight="1" spans="1:3">
      <c r="A5" s="66" t="s">
        <v>116</v>
      </c>
      <c r="B5" s="67">
        <v>205</v>
      </c>
      <c r="C5" s="67">
        <v>12690</v>
      </c>
    </row>
    <row r="6" s="60" customFormat="1" ht="29" customHeight="1" spans="1:3">
      <c r="A6" s="66" t="s">
        <v>201</v>
      </c>
      <c r="B6" s="67">
        <v>2050201</v>
      </c>
      <c r="C6" s="67">
        <v>2400</v>
      </c>
    </row>
    <row r="7" s="60" customFormat="1" ht="29" customHeight="1" spans="1:3">
      <c r="A7" s="66" t="s">
        <v>202</v>
      </c>
      <c r="B7" s="67">
        <v>2050202</v>
      </c>
      <c r="C7" s="67">
        <v>3700</v>
      </c>
    </row>
    <row r="8" s="60" customFormat="1" ht="29" customHeight="1" spans="1:3">
      <c r="A8" s="66" t="s">
        <v>203</v>
      </c>
      <c r="B8" s="67">
        <v>2050202</v>
      </c>
      <c r="C8" s="67">
        <v>900</v>
      </c>
    </row>
    <row r="9" s="60" customFormat="1" ht="29" customHeight="1" spans="1:3">
      <c r="A9" s="66" t="s">
        <v>204</v>
      </c>
      <c r="B9" s="67">
        <v>2050202</v>
      </c>
      <c r="C9" s="67">
        <v>1600</v>
      </c>
    </row>
    <row r="10" s="60" customFormat="1" ht="29" customHeight="1" spans="1:3">
      <c r="A10" s="66" t="s">
        <v>205</v>
      </c>
      <c r="B10" s="67">
        <v>2050202</v>
      </c>
      <c r="C10" s="67">
        <v>500</v>
      </c>
    </row>
    <row r="11" s="60" customFormat="1" ht="29" customHeight="1" spans="1:3">
      <c r="A11" s="66" t="s">
        <v>206</v>
      </c>
      <c r="B11" s="67">
        <v>2050202</v>
      </c>
      <c r="C11" s="67">
        <v>600</v>
      </c>
    </row>
    <row r="12" s="60" customFormat="1" ht="29" customHeight="1" spans="1:3">
      <c r="A12" s="66" t="s">
        <v>207</v>
      </c>
      <c r="B12" s="67">
        <v>2050202</v>
      </c>
      <c r="C12" s="67">
        <v>1390</v>
      </c>
    </row>
    <row r="13" s="60" customFormat="1" ht="29" customHeight="1" spans="1:3">
      <c r="A13" s="66" t="s">
        <v>208</v>
      </c>
      <c r="B13" s="67">
        <v>2050204</v>
      </c>
      <c r="C13" s="67">
        <v>300</v>
      </c>
    </row>
    <row r="14" s="60" customFormat="1" ht="29" customHeight="1" spans="1:3">
      <c r="A14" s="66" t="s">
        <v>209</v>
      </c>
      <c r="B14" s="67">
        <v>2050302</v>
      </c>
      <c r="C14" s="67">
        <v>800</v>
      </c>
    </row>
    <row r="15" s="60" customFormat="1" ht="29" customHeight="1" spans="1:3">
      <c r="A15" s="66" t="s">
        <v>210</v>
      </c>
      <c r="B15" s="67">
        <v>2050302</v>
      </c>
      <c r="C15" s="67">
        <v>500</v>
      </c>
    </row>
    <row r="16" s="60" customFormat="1" ht="29" customHeight="1" spans="1:3">
      <c r="A16" s="66" t="s">
        <v>211</v>
      </c>
      <c r="B16" s="67">
        <v>205</v>
      </c>
      <c r="C16" s="67">
        <v>200</v>
      </c>
    </row>
    <row r="17" s="60" customFormat="1" ht="29" customHeight="1" spans="1:3">
      <c r="A17" s="66" t="s">
        <v>212</v>
      </c>
      <c r="B17" s="67">
        <v>2050202</v>
      </c>
      <c r="C17" s="67">
        <v>200</v>
      </c>
    </row>
    <row r="18" s="60" customFormat="1" ht="29" customHeight="1" spans="1:3">
      <c r="A18" s="66" t="s">
        <v>117</v>
      </c>
      <c r="B18" s="67">
        <v>208</v>
      </c>
      <c r="C18" s="67">
        <v>30000</v>
      </c>
    </row>
    <row r="19" s="60" customFormat="1" ht="29" customHeight="1" spans="1:3">
      <c r="A19" s="66" t="s">
        <v>213</v>
      </c>
      <c r="B19" s="67">
        <v>2080899</v>
      </c>
      <c r="C19" s="67">
        <v>4300</v>
      </c>
    </row>
    <row r="20" s="60" customFormat="1" ht="29" customHeight="1" spans="1:3">
      <c r="A20" s="66" t="s">
        <v>214</v>
      </c>
      <c r="B20" s="67">
        <v>2080799</v>
      </c>
      <c r="C20" s="67">
        <v>1800</v>
      </c>
    </row>
    <row r="21" s="60" customFormat="1" ht="29" customHeight="1" spans="1:3">
      <c r="A21" s="66" t="s">
        <v>215</v>
      </c>
      <c r="B21" s="67">
        <v>2080901</v>
      </c>
      <c r="C21" s="67">
        <v>900</v>
      </c>
    </row>
    <row r="22" s="60" customFormat="1" ht="29" customHeight="1" spans="1:3">
      <c r="A22" s="66" t="s">
        <v>216</v>
      </c>
      <c r="B22" s="67">
        <v>2081107</v>
      </c>
      <c r="C22" s="67">
        <v>500</v>
      </c>
    </row>
    <row r="23" s="60" customFormat="1" ht="29" customHeight="1" spans="1:3">
      <c r="A23" s="66" t="s">
        <v>217</v>
      </c>
      <c r="B23" s="67">
        <v>2081901</v>
      </c>
      <c r="C23" s="67">
        <v>3142</v>
      </c>
    </row>
    <row r="24" s="60" customFormat="1" ht="29" customHeight="1" spans="1:3">
      <c r="A24" s="66" t="s">
        <v>218</v>
      </c>
      <c r="B24" s="67">
        <v>2081902</v>
      </c>
      <c r="C24" s="67">
        <v>3558</v>
      </c>
    </row>
    <row r="25" s="60" customFormat="1" ht="29" customHeight="1" spans="1:3">
      <c r="A25" s="66" t="s">
        <v>219</v>
      </c>
      <c r="B25" s="67">
        <v>2082101</v>
      </c>
      <c r="C25" s="67">
        <v>1400</v>
      </c>
    </row>
    <row r="26" s="60" customFormat="1" ht="29" customHeight="1" spans="1:3">
      <c r="A26" s="66" t="s">
        <v>220</v>
      </c>
      <c r="B26" s="67">
        <v>2082102</v>
      </c>
      <c r="C26" s="67">
        <v>3000</v>
      </c>
    </row>
    <row r="27" s="60" customFormat="1" ht="29" customHeight="1" spans="1:3">
      <c r="A27" s="66" t="s">
        <v>221</v>
      </c>
      <c r="B27" s="67">
        <v>2082602</v>
      </c>
      <c r="C27" s="67">
        <v>11000</v>
      </c>
    </row>
    <row r="28" s="60" customFormat="1" ht="29" customHeight="1" spans="1:3">
      <c r="A28" s="66" t="s">
        <v>222</v>
      </c>
      <c r="B28" s="67">
        <v>2081001</v>
      </c>
      <c r="C28" s="67">
        <v>100</v>
      </c>
    </row>
    <row r="29" s="60" customFormat="1" ht="29" customHeight="1" spans="1:3">
      <c r="A29" s="66" t="s">
        <v>223</v>
      </c>
      <c r="B29" s="67">
        <v>2081002</v>
      </c>
      <c r="C29" s="67">
        <v>100</v>
      </c>
    </row>
    <row r="30" s="60" customFormat="1" ht="29" customHeight="1" spans="1:3">
      <c r="A30" s="66" t="s">
        <v>224</v>
      </c>
      <c r="B30" s="67">
        <v>2081004</v>
      </c>
      <c r="C30" s="67">
        <v>100</v>
      </c>
    </row>
    <row r="31" s="60" customFormat="1" ht="29" customHeight="1" spans="1:3">
      <c r="A31" s="66" t="s">
        <v>225</v>
      </c>
      <c r="B31" s="67">
        <v>2081199</v>
      </c>
      <c r="C31" s="67">
        <v>100</v>
      </c>
    </row>
    <row r="32" s="60" customFormat="1" ht="29" customHeight="1" spans="1:3">
      <c r="A32" s="66" t="s">
        <v>118</v>
      </c>
      <c r="B32" s="67">
        <v>210</v>
      </c>
      <c r="C32" s="67">
        <v>42000</v>
      </c>
    </row>
    <row r="33" s="60" customFormat="1" ht="29" customHeight="1" spans="1:3">
      <c r="A33" s="66" t="s">
        <v>226</v>
      </c>
      <c r="B33" s="67">
        <v>2100399</v>
      </c>
      <c r="C33" s="67">
        <v>1000</v>
      </c>
    </row>
    <row r="34" s="60" customFormat="1" ht="29" customHeight="1" spans="1:3">
      <c r="A34" s="66" t="s">
        <v>227</v>
      </c>
      <c r="B34" s="67">
        <v>2100202</v>
      </c>
      <c r="C34" s="67">
        <v>700</v>
      </c>
    </row>
    <row r="35" s="60" customFormat="1" ht="29" customHeight="1" spans="1:3">
      <c r="A35" s="66" t="s">
        <v>228</v>
      </c>
      <c r="B35" s="67">
        <v>2100408</v>
      </c>
      <c r="C35" s="67">
        <v>5000</v>
      </c>
    </row>
    <row r="36" s="60" customFormat="1" ht="29" customHeight="1" spans="1:3">
      <c r="A36" s="66" t="s">
        <v>229</v>
      </c>
      <c r="B36" s="67">
        <v>2100409</v>
      </c>
      <c r="C36" s="67">
        <v>800</v>
      </c>
    </row>
    <row r="37" s="60" customFormat="1" ht="29" customHeight="1" spans="1:3">
      <c r="A37" s="66" t="s">
        <v>230</v>
      </c>
      <c r="B37" s="67">
        <v>2100799</v>
      </c>
      <c r="C37" s="67">
        <v>900</v>
      </c>
    </row>
    <row r="38" s="60" customFormat="1" ht="29" customHeight="1" spans="1:3">
      <c r="A38" s="66" t="s">
        <v>231</v>
      </c>
      <c r="B38" s="67">
        <v>2101202</v>
      </c>
      <c r="C38" s="67">
        <v>33000</v>
      </c>
    </row>
    <row r="39" s="60" customFormat="1" ht="29" customHeight="1" spans="1:3">
      <c r="A39" s="66" t="s">
        <v>232</v>
      </c>
      <c r="B39" s="67">
        <v>2101301</v>
      </c>
      <c r="C39" s="67">
        <v>600</v>
      </c>
    </row>
    <row r="40" s="60" customFormat="1" ht="29" customHeight="1" spans="1:3">
      <c r="A40" s="66" t="s">
        <v>233</v>
      </c>
      <c r="B40" s="67">
        <v>210</v>
      </c>
      <c r="C40" s="67">
        <v>1000</v>
      </c>
    </row>
    <row r="41" s="60" customFormat="1" ht="29" customHeight="1" spans="1:3">
      <c r="A41" s="66" t="s">
        <v>234</v>
      </c>
      <c r="B41" s="67">
        <v>2100799</v>
      </c>
      <c r="C41" s="67">
        <v>1000</v>
      </c>
    </row>
    <row r="42" s="60" customFormat="1" ht="29" customHeight="1" spans="1:3">
      <c r="A42" s="66" t="s">
        <v>235</v>
      </c>
      <c r="B42" s="67">
        <v>211</v>
      </c>
      <c r="C42" s="67">
        <v>8000</v>
      </c>
    </row>
    <row r="43" s="60" customFormat="1" ht="29" customHeight="1" spans="1:3">
      <c r="A43" s="66" t="s">
        <v>236</v>
      </c>
      <c r="B43" s="67">
        <v>2110302</v>
      </c>
      <c r="C43" s="67">
        <v>1000</v>
      </c>
    </row>
    <row r="44" s="60" customFormat="1" ht="29" customHeight="1" spans="1:3">
      <c r="A44" s="66" t="s">
        <v>237</v>
      </c>
      <c r="B44" s="67">
        <v>2110302</v>
      </c>
      <c r="C44" s="67">
        <v>3000</v>
      </c>
    </row>
    <row r="45" s="60" customFormat="1" ht="29" customHeight="1" spans="1:3">
      <c r="A45" s="66" t="s">
        <v>238</v>
      </c>
      <c r="B45" s="67">
        <v>2110402</v>
      </c>
      <c r="C45" s="67">
        <v>1000</v>
      </c>
    </row>
    <row r="46" s="60" customFormat="1" ht="29" customHeight="1" spans="1:3">
      <c r="A46" s="66" t="s">
        <v>239</v>
      </c>
      <c r="B46" s="67">
        <v>2111199</v>
      </c>
      <c r="C46" s="67">
        <v>3000</v>
      </c>
    </row>
    <row r="47" s="60" customFormat="1" ht="29" customHeight="1" spans="1:3">
      <c r="A47" s="66" t="s">
        <v>113</v>
      </c>
      <c r="B47" s="67">
        <v>213</v>
      </c>
      <c r="C47" s="68">
        <v>1600</v>
      </c>
    </row>
    <row r="48" s="60" customFormat="1" ht="29" customHeight="1" spans="1:3">
      <c r="A48" s="66" t="s">
        <v>240</v>
      </c>
      <c r="B48" s="67">
        <v>2130199</v>
      </c>
      <c r="C48" s="68">
        <v>1600</v>
      </c>
    </row>
    <row r="49" s="60" customFormat="1" ht="29" customHeight="1" spans="1:3">
      <c r="A49" s="66" t="s">
        <v>114</v>
      </c>
      <c r="B49" s="67">
        <v>213</v>
      </c>
      <c r="C49" s="68">
        <v>3200</v>
      </c>
    </row>
    <row r="50" s="60" customFormat="1" ht="29" customHeight="1" spans="1:3">
      <c r="A50" s="66" t="s">
        <v>241</v>
      </c>
      <c r="B50" s="67">
        <v>2130599</v>
      </c>
      <c r="C50" s="68">
        <v>3200</v>
      </c>
    </row>
    <row r="51" s="60" customFormat="1" ht="29" customHeight="1" spans="1:3">
      <c r="A51" s="66" t="s">
        <v>119</v>
      </c>
      <c r="B51" s="67">
        <v>213</v>
      </c>
      <c r="C51" s="67">
        <v>34400</v>
      </c>
    </row>
    <row r="52" s="60" customFormat="1" ht="29" customHeight="1" spans="1:3">
      <c r="A52" s="66" t="s">
        <v>242</v>
      </c>
      <c r="B52" s="67">
        <v>2130135</v>
      </c>
      <c r="C52" s="67">
        <v>1100</v>
      </c>
    </row>
    <row r="53" s="60" customFormat="1" ht="29" customHeight="1" spans="1:3">
      <c r="A53" s="66" t="s">
        <v>243</v>
      </c>
      <c r="B53" s="67">
        <v>2130108</v>
      </c>
      <c r="C53" s="67">
        <v>300</v>
      </c>
    </row>
    <row r="54" s="60" customFormat="1" ht="29" customHeight="1" spans="1:3">
      <c r="A54" s="66" t="s">
        <v>244</v>
      </c>
      <c r="B54" s="67">
        <v>2130108</v>
      </c>
      <c r="C54" s="67">
        <v>500</v>
      </c>
    </row>
    <row r="55" s="60" customFormat="1" ht="29" customHeight="1" spans="1:3">
      <c r="A55" s="66" t="s">
        <v>245</v>
      </c>
      <c r="B55" s="67">
        <v>2130122</v>
      </c>
      <c r="C55" s="67">
        <v>1100</v>
      </c>
    </row>
    <row r="56" s="60" customFormat="1" ht="29" customHeight="1" spans="1:3">
      <c r="A56" s="66" t="s">
        <v>246</v>
      </c>
      <c r="B56" s="67">
        <v>2130122</v>
      </c>
      <c r="C56" s="67">
        <v>8700</v>
      </c>
    </row>
    <row r="57" s="60" customFormat="1" ht="29" customHeight="1" spans="1:3">
      <c r="A57" s="66" t="s">
        <v>247</v>
      </c>
      <c r="B57" s="67">
        <v>2130122</v>
      </c>
      <c r="C57" s="67">
        <v>1700</v>
      </c>
    </row>
    <row r="58" s="60" customFormat="1" ht="29" customHeight="1" spans="1:3">
      <c r="A58" s="66" t="s">
        <v>248</v>
      </c>
      <c r="B58" s="67">
        <v>2130122</v>
      </c>
      <c r="C58" s="67">
        <v>12000</v>
      </c>
    </row>
    <row r="59" s="60" customFormat="1" ht="29" customHeight="1" spans="1:3">
      <c r="A59" s="66" t="s">
        <v>249</v>
      </c>
      <c r="B59" s="67">
        <v>2130153</v>
      </c>
      <c r="C59" s="67">
        <v>3000</v>
      </c>
    </row>
    <row r="60" s="60" customFormat="1" ht="29" customHeight="1" spans="1:3">
      <c r="A60" s="66" t="s">
        <v>250</v>
      </c>
      <c r="B60" s="67">
        <v>2130803</v>
      </c>
      <c r="C60" s="67">
        <v>3000</v>
      </c>
    </row>
    <row r="61" s="60" customFormat="1" ht="29" customHeight="1" spans="1:3">
      <c r="A61" s="66" t="s">
        <v>251</v>
      </c>
      <c r="B61" s="67">
        <v>2130999</v>
      </c>
      <c r="C61" s="67">
        <v>3000</v>
      </c>
    </row>
    <row r="62" s="60" customFormat="1" ht="29" customHeight="1" spans="1:3">
      <c r="A62" s="66" t="s">
        <v>252</v>
      </c>
      <c r="B62" s="67">
        <v>213</v>
      </c>
      <c r="C62" s="67">
        <v>15000</v>
      </c>
    </row>
    <row r="63" s="60" customFormat="1" ht="29" customHeight="1" spans="1:3">
      <c r="A63" s="66" t="s">
        <v>253</v>
      </c>
      <c r="B63" s="67">
        <v>2130804</v>
      </c>
      <c r="C63" s="67">
        <v>800</v>
      </c>
    </row>
    <row r="64" s="60" customFormat="1" ht="29" customHeight="1" spans="1:3">
      <c r="A64" s="66" t="s">
        <v>254</v>
      </c>
      <c r="B64" s="67">
        <v>2130153</v>
      </c>
      <c r="C64" s="67">
        <v>3000</v>
      </c>
    </row>
    <row r="65" s="60" customFormat="1" ht="29" customHeight="1" spans="1:3">
      <c r="A65" s="66" t="s">
        <v>246</v>
      </c>
      <c r="B65" s="67">
        <v>2130122</v>
      </c>
      <c r="C65" s="67">
        <v>7000</v>
      </c>
    </row>
    <row r="66" s="60" customFormat="1" ht="29" customHeight="1" spans="1:3">
      <c r="A66" s="66" t="s">
        <v>255</v>
      </c>
      <c r="B66" s="67">
        <v>2130199</v>
      </c>
      <c r="C66" s="67">
        <v>600</v>
      </c>
    </row>
    <row r="67" s="60" customFormat="1" ht="29" customHeight="1" spans="1:3">
      <c r="A67" s="66" t="s">
        <v>256</v>
      </c>
      <c r="B67" s="67">
        <v>2130199</v>
      </c>
      <c r="C67" s="67">
        <v>3600</v>
      </c>
    </row>
    <row r="68" s="60" customFormat="1" ht="29" customHeight="1" spans="1:3">
      <c r="A68" s="66" t="s">
        <v>120</v>
      </c>
      <c r="B68" s="67">
        <v>214</v>
      </c>
      <c r="C68" s="67">
        <v>6000</v>
      </c>
    </row>
    <row r="69" s="60" customFormat="1" ht="29" customHeight="1" spans="1:3">
      <c r="A69" s="66" t="s">
        <v>257</v>
      </c>
      <c r="B69" s="67">
        <v>2140104</v>
      </c>
      <c r="C69" s="67">
        <v>1250</v>
      </c>
    </row>
    <row r="70" s="60" customFormat="1" ht="29" customHeight="1" spans="1:3">
      <c r="A70" s="66" t="s">
        <v>258</v>
      </c>
      <c r="B70" s="67">
        <v>2140601</v>
      </c>
      <c r="C70" s="67">
        <v>4750</v>
      </c>
    </row>
    <row r="71" s="60" customFormat="1" ht="29" customHeight="1" spans="1:3">
      <c r="A71" s="66" t="s">
        <v>259</v>
      </c>
      <c r="B71" s="67">
        <v>214</v>
      </c>
      <c r="C71" s="67">
        <v>500</v>
      </c>
    </row>
    <row r="72" s="60" customFormat="1" ht="29" customHeight="1" spans="1:3">
      <c r="A72" s="66" t="s">
        <v>260</v>
      </c>
      <c r="B72" s="67">
        <v>2140103</v>
      </c>
      <c r="C72" s="67">
        <v>500</v>
      </c>
    </row>
    <row r="73" s="60" customFormat="1" ht="29" customHeight="1" spans="1:3">
      <c r="A73" s="66" t="s">
        <v>261</v>
      </c>
      <c r="B73" s="67">
        <v>215</v>
      </c>
      <c r="C73" s="67">
        <v>1000</v>
      </c>
    </row>
    <row r="74" s="60" customFormat="1" ht="29" customHeight="1" spans="1:3">
      <c r="A74" s="66" t="s">
        <v>262</v>
      </c>
      <c r="B74" s="67">
        <v>2159999</v>
      </c>
      <c r="C74" s="67">
        <v>1000</v>
      </c>
    </row>
    <row r="75" s="60" customFormat="1" ht="29" customHeight="1" spans="1:3">
      <c r="A75" s="66" t="s">
        <v>121</v>
      </c>
      <c r="B75" s="67">
        <v>221</v>
      </c>
      <c r="C75" s="67">
        <v>2000</v>
      </c>
    </row>
    <row r="76" s="60" customFormat="1" ht="29" customHeight="1" spans="1:3">
      <c r="A76" s="66" t="s">
        <v>263</v>
      </c>
      <c r="B76" s="67">
        <v>2210103</v>
      </c>
      <c r="C76" s="67">
        <v>1000</v>
      </c>
    </row>
    <row r="77" s="60" customFormat="1" ht="29" customHeight="1" spans="1:3">
      <c r="A77" s="66" t="s">
        <v>264</v>
      </c>
      <c r="B77" s="67">
        <v>2210103</v>
      </c>
      <c r="C77" s="67">
        <v>1000</v>
      </c>
    </row>
    <row r="78" s="60" customFormat="1" ht="29" customHeight="1" spans="1:3">
      <c r="A78" s="66" t="s">
        <v>140</v>
      </c>
      <c r="B78" s="67">
        <v>221</v>
      </c>
      <c r="C78" s="67">
        <v>1000</v>
      </c>
    </row>
    <row r="79" s="60" customFormat="1" ht="29" customHeight="1" spans="1:3">
      <c r="A79" s="66" t="s">
        <v>265</v>
      </c>
      <c r="B79" s="67">
        <v>2210108</v>
      </c>
      <c r="C79" s="67">
        <v>1000</v>
      </c>
    </row>
    <row r="80" s="60" customFormat="1" ht="29" customHeight="1" spans="1:3">
      <c r="A80" s="66" t="s">
        <v>111</v>
      </c>
      <c r="B80" s="67">
        <v>222</v>
      </c>
      <c r="C80" s="68">
        <v>4453</v>
      </c>
    </row>
    <row r="81" s="60" customFormat="1" ht="29" customHeight="1" spans="1:3">
      <c r="A81" s="66" t="s">
        <v>266</v>
      </c>
      <c r="B81" s="67">
        <v>2220199</v>
      </c>
      <c r="C81" s="68">
        <v>2453</v>
      </c>
    </row>
    <row r="82" s="60" customFormat="1" ht="29" customHeight="1" spans="1:3">
      <c r="A82" s="66" t="s">
        <v>267</v>
      </c>
      <c r="B82" s="67">
        <v>2220199</v>
      </c>
      <c r="C82" s="68">
        <v>2000</v>
      </c>
    </row>
    <row r="83" s="60" customFormat="1" ht="29" customHeight="1" spans="1:3">
      <c r="A83" s="66" t="s">
        <v>122</v>
      </c>
      <c r="B83" s="67">
        <v>229</v>
      </c>
      <c r="C83" s="67">
        <v>1000</v>
      </c>
    </row>
    <row r="84" s="60" customFormat="1" ht="24" customHeight="1" spans="1:3">
      <c r="A84" s="66" t="s">
        <v>268</v>
      </c>
      <c r="B84" s="67">
        <v>2299999</v>
      </c>
      <c r="C84" s="67">
        <v>17</v>
      </c>
    </row>
    <row r="85" s="60" customFormat="1" ht="24" customHeight="1" spans="1:3">
      <c r="A85" s="66" t="s">
        <v>269</v>
      </c>
      <c r="B85" s="67">
        <v>2079999</v>
      </c>
      <c r="C85" s="67">
        <v>114</v>
      </c>
    </row>
    <row r="86" s="60" customFormat="1" ht="30" customHeight="1" spans="1:3">
      <c r="A86" s="66" t="s">
        <v>270</v>
      </c>
      <c r="B86" s="67">
        <v>2160299</v>
      </c>
      <c r="C86" s="67">
        <v>500</v>
      </c>
    </row>
    <row r="87" s="60" customFormat="1" ht="33" customHeight="1" spans="1:3">
      <c r="A87" s="66" t="s">
        <v>271</v>
      </c>
      <c r="B87" s="67">
        <v>2140199</v>
      </c>
      <c r="C87" s="67">
        <v>369</v>
      </c>
    </row>
    <row r="88" s="60" customFormat="1" ht="33" customHeight="1" spans="1:3">
      <c r="A88" s="65" t="s">
        <v>272</v>
      </c>
      <c r="B88" s="69"/>
      <c r="C88" s="65">
        <f>C83+C80+C78+C75+C73+C71+C68+C62+C51+C49+C47+C42+C40+C32+C18+C16+C5</f>
        <v>164043</v>
      </c>
    </row>
    <row r="89" s="60" customFormat="1" ht="12.75" spans="1:3">
      <c r="A89" s="70"/>
      <c r="B89" s="71"/>
      <c r="C89" s="61"/>
    </row>
    <row r="90" s="60" customFormat="1" ht="12.75" spans="1:3">
      <c r="A90" s="70"/>
      <c r="B90" s="72"/>
      <c r="C90" s="61"/>
    </row>
    <row r="91" s="60" customFormat="1" ht="12.75" spans="1:3">
      <c r="A91" s="70"/>
      <c r="B91" s="73"/>
      <c r="C91" s="61"/>
    </row>
    <row r="92" s="60" customFormat="1" ht="12.75" spans="1:3">
      <c r="A92" s="70"/>
      <c r="B92" s="73"/>
      <c r="C92" s="61"/>
    </row>
    <row r="93" s="60" customFormat="1" ht="12.75" spans="1:3">
      <c r="A93" s="74"/>
      <c r="B93" s="75"/>
      <c r="C93" s="61"/>
    </row>
    <row r="94" s="60" customFormat="1" ht="12.75" spans="2:3">
      <c r="B94" s="72"/>
      <c r="C94" s="61"/>
    </row>
    <row r="95" s="60" customFormat="1" ht="12.75" spans="2:3">
      <c r="B95" s="72"/>
      <c r="C95" s="61"/>
    </row>
    <row r="96" s="60" customFormat="1" ht="12.75" spans="2:3">
      <c r="B96" s="72"/>
      <c r="C96" s="61"/>
    </row>
    <row r="97" s="60" customFormat="1" ht="12.75" spans="2:3">
      <c r="B97" s="72"/>
      <c r="C97" s="61"/>
    </row>
    <row r="98" s="60" customFormat="1" ht="12.75" spans="2:3">
      <c r="B98" s="72"/>
      <c r="C98" s="61"/>
    </row>
    <row r="99" s="60" customFormat="1" ht="12.75" spans="2:3">
      <c r="B99" s="72"/>
      <c r="C99" s="61"/>
    </row>
    <row r="100" s="60" customFormat="1" ht="12.75" spans="2:3">
      <c r="B100" s="72"/>
      <c r="C100" s="61"/>
    </row>
    <row r="101" s="60" customFormat="1" ht="12.75" spans="2:3">
      <c r="B101" s="72"/>
      <c r="C101" s="61"/>
    </row>
    <row r="102" s="60" customFormat="1" ht="12.75" spans="2:3">
      <c r="B102" s="72"/>
      <c r="C102" s="61"/>
    </row>
    <row r="103" s="60" customFormat="1" ht="12.75" spans="2:3">
      <c r="B103" s="72"/>
      <c r="C103" s="61"/>
    </row>
    <row r="104" s="60" customFormat="1" ht="12.75" spans="2:3">
      <c r="B104" s="72"/>
      <c r="C104" s="61"/>
    </row>
    <row r="105" s="60" customFormat="1" ht="12.75" spans="2:3">
      <c r="B105" s="72"/>
      <c r="C105" s="61"/>
    </row>
    <row r="106" s="60" customFormat="1" ht="12.75" spans="2:3">
      <c r="B106" s="72"/>
      <c r="C106" s="61"/>
    </row>
    <row r="107" s="60" customFormat="1" ht="12.75" spans="2:3">
      <c r="B107" s="72"/>
      <c r="C107" s="61"/>
    </row>
    <row r="108" s="60" customFormat="1" ht="12.75" spans="2:3">
      <c r="B108" s="72"/>
      <c r="C108" s="61"/>
    </row>
    <row r="109" s="60" customFormat="1" ht="12.75" spans="2:3">
      <c r="B109" s="72"/>
      <c r="C109" s="61"/>
    </row>
    <row r="110" s="60" customFormat="1" ht="12.75" spans="2:3">
      <c r="B110" s="72"/>
      <c r="C110" s="61"/>
    </row>
    <row r="111" s="60" customFormat="1" ht="12.75" spans="2:3">
      <c r="B111" s="72"/>
      <c r="C111" s="61"/>
    </row>
    <row r="112" s="60" customFormat="1" ht="12.75" spans="2:3">
      <c r="B112" s="72"/>
      <c r="C112" s="61"/>
    </row>
    <row r="113" s="60" customFormat="1" ht="12.75" spans="2:3">
      <c r="B113" s="72"/>
      <c r="C113" s="61"/>
    </row>
    <row r="114" s="60" customFormat="1" ht="12.75" spans="2:3">
      <c r="B114" s="72"/>
      <c r="C114" s="61"/>
    </row>
    <row r="115" s="60" customFormat="1" ht="12.75" spans="2:3">
      <c r="B115" s="72"/>
      <c r="C115" s="61"/>
    </row>
    <row r="116" s="60" customFormat="1" ht="12.75" spans="2:3">
      <c r="B116" s="72"/>
      <c r="C116" s="61"/>
    </row>
    <row r="117" s="60" customFormat="1" ht="12.75" spans="2:3">
      <c r="B117" s="72"/>
      <c r="C117" s="61"/>
    </row>
    <row r="118" s="60" customFormat="1" ht="12.75" spans="2:3">
      <c r="B118" s="72"/>
      <c r="C118" s="61"/>
    </row>
    <row r="119" s="60" customFormat="1" ht="12.75" spans="2:3">
      <c r="B119" s="72"/>
      <c r="C119" s="61"/>
    </row>
    <row r="120" s="60" customFormat="1" ht="12.75" spans="2:3">
      <c r="B120" s="72"/>
      <c r="C120" s="61"/>
    </row>
    <row r="121" s="60" customFormat="1" ht="12.75" spans="2:3">
      <c r="B121" s="72"/>
      <c r="C121" s="61"/>
    </row>
    <row r="122" s="60" customFormat="1" ht="12.75" spans="2:3">
      <c r="B122" s="72"/>
      <c r="C122" s="61"/>
    </row>
    <row r="123" s="60" customFormat="1" ht="12.75" spans="2:3">
      <c r="B123" s="72"/>
      <c r="C123" s="61"/>
    </row>
    <row r="124" s="60" customFormat="1" ht="12.75" spans="2:3">
      <c r="B124" s="72"/>
      <c r="C124" s="61"/>
    </row>
    <row r="125" s="60" customFormat="1" ht="12.75" spans="2:3">
      <c r="B125" s="72"/>
      <c r="C125" s="61"/>
    </row>
    <row r="126" s="60" customFormat="1" ht="12.75" spans="2:3">
      <c r="B126" s="72"/>
      <c r="C126" s="61"/>
    </row>
    <row r="127" s="60" customFormat="1" ht="12.75" spans="2:3">
      <c r="B127" s="72"/>
      <c r="C127" s="61"/>
    </row>
    <row r="128" s="60" customFormat="1" ht="12.75" spans="2:3">
      <c r="B128" s="72"/>
      <c r="C128" s="61"/>
    </row>
    <row r="129" s="60" customFormat="1" ht="12.75" spans="2:3">
      <c r="B129" s="72"/>
      <c r="C129" s="61"/>
    </row>
    <row r="130" s="60" customFormat="1" ht="12.75" spans="2:3">
      <c r="B130" s="72"/>
      <c r="C130" s="61"/>
    </row>
    <row r="131" s="60" customFormat="1" ht="12.75" spans="2:3">
      <c r="B131" s="72"/>
      <c r="C131" s="61"/>
    </row>
  </sheetData>
  <mergeCells count="1">
    <mergeCell ref="A2:C2"/>
  </mergeCells>
  <pageMargins left="0.751388888888889" right="0.751388888888889" top="1" bottom="1" header="0.511805555555556" footer="0.511805555555556"/>
  <pageSetup paperSize="9" scale="9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9"/>
  <sheetViews>
    <sheetView topLeftCell="A4" workbookViewId="0">
      <selection activeCell="D13" sqref="D13"/>
    </sheetView>
  </sheetViews>
  <sheetFormatPr defaultColWidth="9" defaultRowHeight="14.25" outlineLevelCol="6"/>
  <cols>
    <col min="1" max="1" width="43.625" style="33" customWidth="1"/>
    <col min="2" max="2" width="14.625" style="35" customWidth="1"/>
    <col min="3" max="3" width="43.625" style="33" customWidth="1"/>
    <col min="4" max="4" width="14.625" style="35" customWidth="1"/>
    <col min="5" max="16384" width="9" style="33"/>
  </cols>
  <sheetData>
    <row r="1" s="33" customFormat="1" spans="1:4">
      <c r="A1" s="36" t="s">
        <v>273</v>
      </c>
      <c r="B1" s="35"/>
      <c r="D1" s="35"/>
    </row>
    <row r="2" s="33" customFormat="1" ht="18" customHeight="1" spans="1:4">
      <c r="A2" s="37" t="s">
        <v>274</v>
      </c>
      <c r="B2" s="37"/>
      <c r="C2" s="37"/>
      <c r="D2" s="37"/>
    </row>
    <row r="3" s="33" customFormat="1" ht="18" customHeight="1" spans="1:4">
      <c r="A3" s="36"/>
      <c r="B3" s="35"/>
      <c r="C3" s="38">
        <v>44835</v>
      </c>
      <c r="D3" s="39" t="s">
        <v>2</v>
      </c>
    </row>
    <row r="4" s="33" customFormat="1" ht="19.5" customHeight="1" spans="1:4">
      <c r="A4" s="40" t="s">
        <v>275</v>
      </c>
      <c r="B4" s="41"/>
      <c r="C4" s="42" t="s">
        <v>276</v>
      </c>
      <c r="D4" s="42"/>
    </row>
    <row r="5" s="33" customFormat="1" ht="32.25" customHeight="1" spans="1:4">
      <c r="A5" s="42" t="s">
        <v>277</v>
      </c>
      <c r="B5" s="43" t="s">
        <v>88</v>
      </c>
      <c r="C5" s="42" t="s">
        <v>277</v>
      </c>
      <c r="D5" s="43" t="s">
        <v>88</v>
      </c>
    </row>
    <row r="6" s="33" customFormat="1" ht="20.1" customHeight="1" spans="1:4">
      <c r="A6" s="44" t="s">
        <v>278</v>
      </c>
      <c r="B6" s="45"/>
      <c r="C6" s="46" t="s">
        <v>279</v>
      </c>
      <c r="D6" s="47"/>
    </row>
    <row r="7" s="33" customFormat="1" ht="20.1" customHeight="1" spans="1:4">
      <c r="A7" s="44" t="s">
        <v>280</v>
      </c>
      <c r="B7" s="45"/>
      <c r="C7" s="46" t="s">
        <v>281</v>
      </c>
      <c r="D7" s="45">
        <v>4600</v>
      </c>
    </row>
    <row r="8" s="33" customFormat="1" ht="20.1" customHeight="1" spans="1:4">
      <c r="A8" s="44" t="s">
        <v>282</v>
      </c>
      <c r="B8" s="45"/>
      <c r="C8" s="46" t="s">
        <v>283</v>
      </c>
      <c r="D8" s="47"/>
    </row>
    <row r="9" s="33" customFormat="1" ht="20.1" customHeight="1" spans="1:4">
      <c r="A9" s="44" t="s">
        <v>284</v>
      </c>
      <c r="B9" s="45"/>
      <c r="C9" s="46" t="s">
        <v>285</v>
      </c>
      <c r="D9" s="48">
        <f>SUM(D10,D22,D25,D27:D27,D28,D30)</f>
        <v>51330</v>
      </c>
    </row>
    <row r="10" s="33" customFormat="1" ht="20.1" customHeight="1" spans="1:4">
      <c r="A10" s="44" t="s">
        <v>286</v>
      </c>
      <c r="B10" s="45"/>
      <c r="C10" s="44" t="s">
        <v>287</v>
      </c>
      <c r="D10" s="45">
        <f>SUM(D11:D21)</f>
        <v>48750</v>
      </c>
    </row>
    <row r="11" s="33" customFormat="1" ht="20.1" customHeight="1" spans="1:4">
      <c r="A11" s="44" t="s">
        <v>288</v>
      </c>
      <c r="B11" s="45"/>
      <c r="C11" s="49" t="s">
        <v>289</v>
      </c>
      <c r="D11" s="45">
        <v>500</v>
      </c>
    </row>
    <row r="12" s="33" customFormat="1" ht="20.1" customHeight="1" spans="1:4">
      <c r="A12" s="44" t="s">
        <v>290</v>
      </c>
      <c r="B12" s="45"/>
      <c r="C12" s="49" t="s">
        <v>291</v>
      </c>
      <c r="D12" s="45"/>
    </row>
    <row r="13" s="33" customFormat="1" ht="20.1" customHeight="1" spans="1:4">
      <c r="A13" s="44" t="s">
        <v>292</v>
      </c>
      <c r="B13" s="45"/>
      <c r="C13" s="49" t="s">
        <v>293</v>
      </c>
      <c r="D13" s="45">
        <v>5000</v>
      </c>
    </row>
    <row r="14" s="33" customFormat="1" ht="20.1" customHeight="1" spans="1:4">
      <c r="A14" s="44" t="s">
        <v>294</v>
      </c>
      <c r="B14" s="45"/>
      <c r="C14" s="49" t="s">
        <v>295</v>
      </c>
      <c r="D14" s="45">
        <v>3000</v>
      </c>
    </row>
    <row r="15" s="33" customFormat="1" ht="20.1" customHeight="1" spans="1:4">
      <c r="A15" s="44" t="s">
        <v>296</v>
      </c>
      <c r="B15" s="45"/>
      <c r="C15" s="49" t="s">
        <v>297</v>
      </c>
      <c r="D15" s="45"/>
    </row>
    <row r="16" s="33" customFormat="1" ht="20.1" customHeight="1" spans="1:4">
      <c r="A16" s="44" t="s">
        <v>298</v>
      </c>
      <c r="B16" s="45"/>
      <c r="C16" s="49" t="s">
        <v>299</v>
      </c>
      <c r="D16" s="45">
        <v>1050</v>
      </c>
    </row>
    <row r="17" s="33" customFormat="1" ht="20.1" customHeight="1" spans="1:4">
      <c r="A17" s="44" t="s">
        <v>300</v>
      </c>
      <c r="B17" s="45"/>
      <c r="C17" s="49" t="s">
        <v>301</v>
      </c>
      <c r="D17" s="45"/>
    </row>
    <row r="18" s="33" customFormat="1" ht="20.1" customHeight="1" spans="1:4">
      <c r="A18" s="44" t="s">
        <v>302</v>
      </c>
      <c r="B18" s="45">
        <f>SUM(B19:B23)</f>
        <v>50000</v>
      </c>
      <c r="C18" s="49" t="s">
        <v>303</v>
      </c>
      <c r="D18" s="45"/>
    </row>
    <row r="19" s="33" customFormat="1" ht="20.1" customHeight="1" spans="1:4">
      <c r="A19" s="50" t="s">
        <v>304</v>
      </c>
      <c r="B19" s="45">
        <v>50000</v>
      </c>
      <c r="C19" s="49" t="s">
        <v>305</v>
      </c>
      <c r="D19" s="45"/>
    </row>
    <row r="20" s="33" customFormat="1" ht="20.1" customHeight="1" spans="1:4">
      <c r="A20" s="50" t="s">
        <v>306</v>
      </c>
      <c r="B20" s="45"/>
      <c r="C20" s="51" t="s">
        <v>307</v>
      </c>
      <c r="D20" s="45"/>
    </row>
    <row r="21" s="33" customFormat="1" ht="20.1" customHeight="1" spans="1:4">
      <c r="A21" s="50" t="s">
        <v>308</v>
      </c>
      <c r="B21" s="45"/>
      <c r="C21" s="49" t="s">
        <v>309</v>
      </c>
      <c r="D21" s="45">
        <f>39700-6000+5500</f>
        <v>39200</v>
      </c>
    </row>
    <row r="22" s="33" customFormat="1" ht="20.1" customHeight="1" spans="1:4">
      <c r="A22" s="50" t="s">
        <v>310</v>
      </c>
      <c r="B22" s="45"/>
      <c r="C22" s="44" t="s">
        <v>311</v>
      </c>
      <c r="D22" s="47">
        <f>SUM(D23:D24)</f>
        <v>0</v>
      </c>
    </row>
    <row r="23" s="33" customFormat="1" ht="20.1" customHeight="1" spans="1:4">
      <c r="A23" s="50" t="s">
        <v>312</v>
      </c>
      <c r="B23" s="45"/>
      <c r="C23" s="49" t="s">
        <v>313</v>
      </c>
      <c r="D23" s="45"/>
    </row>
    <row r="24" s="33" customFormat="1" ht="20.1" customHeight="1" spans="1:4">
      <c r="A24" s="44" t="s">
        <v>314</v>
      </c>
      <c r="B24" s="45"/>
      <c r="C24" s="49" t="s">
        <v>315</v>
      </c>
      <c r="D24" s="45"/>
    </row>
    <row r="25" s="33" customFormat="1" ht="20.1" customHeight="1" spans="1:4">
      <c r="A25" s="44" t="s">
        <v>316</v>
      </c>
      <c r="B25" s="47">
        <f>SUM(B26:B27)</f>
        <v>0</v>
      </c>
      <c r="C25" s="44" t="s">
        <v>317</v>
      </c>
      <c r="D25" s="47">
        <f>SUM(D26:D26)</f>
        <v>0</v>
      </c>
    </row>
    <row r="26" s="33" customFormat="1" ht="20.1" customHeight="1" spans="1:4">
      <c r="A26" s="50" t="s">
        <v>318</v>
      </c>
      <c r="B26" s="45"/>
      <c r="C26" s="49" t="s">
        <v>319</v>
      </c>
      <c r="D26" s="45"/>
    </row>
    <row r="27" s="33" customFormat="1" ht="20.1" customHeight="1" spans="1:4">
      <c r="A27" s="50" t="s">
        <v>320</v>
      </c>
      <c r="B27" s="45"/>
      <c r="C27" s="44" t="s">
        <v>321</v>
      </c>
      <c r="D27" s="45"/>
    </row>
    <row r="28" s="33" customFormat="1" ht="20.1" customHeight="1" spans="1:4">
      <c r="A28" s="44" t="s">
        <v>322</v>
      </c>
      <c r="B28" s="45">
        <v>1380</v>
      </c>
      <c r="C28" s="44" t="s">
        <v>323</v>
      </c>
      <c r="D28" s="48">
        <f>SUM(D29:D29)</f>
        <v>1380</v>
      </c>
    </row>
    <row r="29" s="33" customFormat="1" ht="20.1" customHeight="1" spans="1:4">
      <c r="A29" s="44" t="s">
        <v>324</v>
      </c>
      <c r="B29" s="52">
        <v>1200</v>
      </c>
      <c r="C29" s="49" t="s">
        <v>313</v>
      </c>
      <c r="D29" s="53">
        <v>1380</v>
      </c>
    </row>
    <row r="30" s="33" customFormat="1" ht="20.1" customHeight="1" spans="1:4">
      <c r="A30" s="44" t="s">
        <v>325</v>
      </c>
      <c r="B30" s="47">
        <f>SUM(B31:B33)</f>
        <v>0</v>
      </c>
      <c r="C30" s="44" t="s">
        <v>326</v>
      </c>
      <c r="D30" s="52">
        <v>1200</v>
      </c>
    </row>
    <row r="31" s="33" customFormat="1" ht="20.1" customHeight="1" spans="1:4">
      <c r="A31" s="50" t="s">
        <v>327</v>
      </c>
      <c r="B31" s="45"/>
      <c r="C31" s="46" t="s">
        <v>328</v>
      </c>
      <c r="D31" s="47"/>
    </row>
    <row r="32" s="33" customFormat="1" ht="20.1" customHeight="1" spans="1:4">
      <c r="A32" s="50" t="s">
        <v>329</v>
      </c>
      <c r="B32" s="45"/>
      <c r="C32" s="54" t="s">
        <v>330</v>
      </c>
      <c r="D32" s="45">
        <f>SUM(D33)</f>
        <v>55</v>
      </c>
    </row>
    <row r="33" s="33" customFormat="1" ht="20.1" customHeight="1" spans="1:4">
      <c r="A33" s="50" t="s">
        <v>331</v>
      </c>
      <c r="B33" s="45"/>
      <c r="C33" s="49" t="s">
        <v>332</v>
      </c>
      <c r="D33" s="45">
        <f>SUM(D34:D34)</f>
        <v>55</v>
      </c>
    </row>
    <row r="34" s="33" customFormat="1" ht="20.1" customHeight="1" spans="1:7">
      <c r="A34" s="44" t="s">
        <v>333</v>
      </c>
      <c r="B34" s="45">
        <v>55</v>
      </c>
      <c r="C34" s="49" t="s">
        <v>334</v>
      </c>
      <c r="D34" s="45">
        <v>55</v>
      </c>
      <c r="G34" s="55"/>
    </row>
    <row r="35" s="33" customFormat="1" ht="20.1" customHeight="1" spans="1:4">
      <c r="A35" s="44" t="s">
        <v>335</v>
      </c>
      <c r="B35" s="45">
        <f>SUM(B36:B39)</f>
        <v>93000</v>
      </c>
      <c r="C35" s="54" t="s">
        <v>336</v>
      </c>
      <c r="D35" s="45">
        <f>SUM(D36)</f>
        <v>0</v>
      </c>
    </row>
    <row r="36" s="33" customFormat="1" ht="20.1" customHeight="1" spans="1:4">
      <c r="A36" s="44" t="s">
        <v>337</v>
      </c>
      <c r="B36" s="47">
        <v>15000</v>
      </c>
      <c r="C36" s="49" t="s">
        <v>338</v>
      </c>
      <c r="D36" s="45">
        <f>SUM(D37:D37)</f>
        <v>0</v>
      </c>
    </row>
    <row r="37" s="34" customFormat="1" ht="20.1" customHeight="1" spans="1:4">
      <c r="A37" s="50" t="s">
        <v>339</v>
      </c>
      <c r="B37" s="47">
        <v>10000</v>
      </c>
      <c r="C37" s="49" t="s">
        <v>340</v>
      </c>
      <c r="D37" s="45"/>
    </row>
    <row r="38" s="33" customFormat="1" ht="20.1" customHeight="1" spans="1:4">
      <c r="A38" s="50" t="s">
        <v>341</v>
      </c>
      <c r="B38" s="47">
        <v>18000</v>
      </c>
      <c r="C38" s="54" t="s">
        <v>342</v>
      </c>
      <c r="D38" s="45">
        <v>8743</v>
      </c>
    </row>
    <row r="39" s="33" customFormat="1" ht="20.1" customHeight="1" spans="1:4">
      <c r="A39" s="44" t="s">
        <v>343</v>
      </c>
      <c r="B39" s="47">
        <v>50000</v>
      </c>
      <c r="C39" s="54" t="s">
        <v>344</v>
      </c>
      <c r="D39" s="45">
        <f>SUM(D40:D40)</f>
        <v>30507</v>
      </c>
    </row>
    <row r="40" s="33" customFormat="1" ht="20.1" customHeight="1" spans="1:4">
      <c r="A40" s="44"/>
      <c r="B40" s="47"/>
      <c r="C40" s="49" t="s">
        <v>345</v>
      </c>
      <c r="D40" s="53">
        <f>41307-2920-300-5000-2580</f>
        <v>30507</v>
      </c>
    </row>
    <row r="41" s="33" customFormat="1" ht="20.1" customHeight="1" spans="1:4">
      <c r="A41" s="56" t="s">
        <v>346</v>
      </c>
      <c r="B41" s="45">
        <f>SUM(B6:B14,B15:B18,B24:B25,B28:B30,B34:B35)</f>
        <v>145635</v>
      </c>
      <c r="C41" s="56" t="s">
        <v>347</v>
      </c>
      <c r="D41" s="45">
        <f>SUM(D6,D7,D8,D9,D31,D32,D35,D38,D39)</f>
        <v>95235</v>
      </c>
    </row>
    <row r="42" s="33" customFormat="1" ht="20.1" customHeight="1" spans="1:4">
      <c r="A42" s="57" t="s">
        <v>92</v>
      </c>
      <c r="B42" s="45">
        <f>SUM(B43,B45:B48)</f>
        <v>4600</v>
      </c>
      <c r="C42" s="57" t="s">
        <v>94</v>
      </c>
      <c r="D42" s="45">
        <f>SUM(D43,D45:D48)</f>
        <v>55000</v>
      </c>
    </row>
    <row r="43" s="33" customFormat="1" ht="20.1" customHeight="1" spans="1:4">
      <c r="A43" s="50" t="s">
        <v>348</v>
      </c>
      <c r="B43" s="45">
        <f>SUM(B44:B44)</f>
        <v>4600</v>
      </c>
      <c r="C43" s="50" t="s">
        <v>349</v>
      </c>
      <c r="D43" s="47">
        <f>SUM(D44:D44)</f>
        <v>0</v>
      </c>
    </row>
    <row r="44" s="33" customFormat="1" ht="20.1" customHeight="1" spans="1:4">
      <c r="A44" s="50" t="s">
        <v>350</v>
      </c>
      <c r="B44" s="45">
        <v>4600</v>
      </c>
      <c r="C44" s="50" t="s">
        <v>351</v>
      </c>
      <c r="D44" s="45"/>
    </row>
    <row r="45" s="33" customFormat="1" ht="20.1" customHeight="1" spans="1:4">
      <c r="A45" s="50" t="s">
        <v>352</v>
      </c>
      <c r="B45" s="45"/>
      <c r="C45" s="50" t="s">
        <v>353</v>
      </c>
      <c r="D45" s="45">
        <v>55000</v>
      </c>
    </row>
    <row r="46" s="33" customFormat="1" ht="20.1" customHeight="1" spans="1:4">
      <c r="A46" s="50" t="s">
        <v>354</v>
      </c>
      <c r="B46" s="45"/>
      <c r="C46" s="50" t="s">
        <v>355</v>
      </c>
      <c r="D46" s="45"/>
    </row>
    <row r="47" s="33" customFormat="1" ht="20.1" customHeight="1" spans="1:4">
      <c r="A47" s="50"/>
      <c r="B47" s="47"/>
      <c r="C47" s="50" t="s">
        <v>356</v>
      </c>
      <c r="D47" s="45"/>
    </row>
    <row r="48" s="33" customFormat="1" ht="21" customHeight="1" spans="1:4">
      <c r="A48" s="50" t="s">
        <v>357</v>
      </c>
      <c r="B48" s="47"/>
      <c r="C48" s="50" t="s">
        <v>358</v>
      </c>
      <c r="D48" s="45"/>
    </row>
    <row r="49" s="33" customFormat="1" ht="20.1" customHeight="1" spans="1:4">
      <c r="A49" s="58" t="s">
        <v>145</v>
      </c>
      <c r="B49" s="45">
        <f>SUM(B41:B42)</f>
        <v>150235</v>
      </c>
      <c r="C49" s="58" t="s">
        <v>146</v>
      </c>
      <c r="D49" s="45">
        <f>SUM(D41:D42)</f>
        <v>150235</v>
      </c>
    </row>
  </sheetData>
  <mergeCells count="3">
    <mergeCell ref="A2:D2"/>
    <mergeCell ref="A4:B4"/>
    <mergeCell ref="C4:D4"/>
  </mergeCells>
  <pageMargins left="0.751388888888889" right="0.751388888888889" top="0.605555555555556" bottom="0.605555555555556" header="0.511805555555556" footer="0.511805555555556"/>
  <pageSetup paperSize="9" scale="75" fitToHeight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workbookViewId="0">
      <selection activeCell="A24" sqref="A24:H24"/>
    </sheetView>
  </sheetViews>
  <sheetFormatPr defaultColWidth="8" defaultRowHeight="14.25" customHeight="1" outlineLevelCol="7"/>
  <cols>
    <col min="1" max="1" width="29.75" style="1" customWidth="1"/>
    <col min="2" max="2" width="16" style="1" customWidth="1"/>
    <col min="3" max="3" width="13.625" style="1" customWidth="1"/>
    <col min="4" max="5" width="16" style="1" customWidth="1"/>
    <col min="6" max="6" width="18.125" style="1" customWidth="1"/>
    <col min="7" max="7" width="16" style="1" customWidth="1"/>
    <col min="8" max="8" width="16" style="2" customWidth="1"/>
    <col min="9" max="16384" width="8" style="1"/>
  </cols>
  <sheetData>
    <row r="1" s="1" customFormat="1" ht="20" customHeight="1" spans="1:8">
      <c r="A1" s="3" t="s">
        <v>359</v>
      </c>
      <c r="B1" s="4"/>
      <c r="C1" s="4"/>
      <c r="D1" s="4"/>
      <c r="E1" s="4"/>
      <c r="F1" s="4"/>
      <c r="G1" s="4"/>
      <c r="H1" s="5"/>
    </row>
    <row r="2" s="1" customFormat="1" ht="46.5" customHeight="1" spans="1:8">
      <c r="A2" s="6" t="s">
        <v>360</v>
      </c>
      <c r="B2" s="6"/>
      <c r="C2" s="6"/>
      <c r="D2" s="6"/>
      <c r="E2" s="6"/>
      <c r="F2" s="6"/>
      <c r="G2" s="6"/>
      <c r="H2" s="7"/>
    </row>
    <row r="3" s="1" customFormat="1" customHeight="1" spans="1:8">
      <c r="A3" s="8" t="s">
        <v>361</v>
      </c>
      <c r="B3" s="9"/>
      <c r="C3" s="9"/>
      <c r="D3" s="9"/>
      <c r="E3" s="9"/>
      <c r="F3" s="9"/>
      <c r="H3" s="10" t="s">
        <v>2</v>
      </c>
    </row>
    <row r="4" s="1" customFormat="1" ht="36.75" customHeight="1" spans="1:8">
      <c r="A4" s="11" t="s">
        <v>277</v>
      </c>
      <c r="B4" s="12" t="s">
        <v>272</v>
      </c>
      <c r="C4" s="13" t="s">
        <v>362</v>
      </c>
      <c r="D4" s="13" t="s">
        <v>363</v>
      </c>
      <c r="E4" s="12" t="s">
        <v>364</v>
      </c>
      <c r="F4" s="12" t="s">
        <v>365</v>
      </c>
      <c r="G4" s="12" t="s">
        <v>366</v>
      </c>
      <c r="H4" s="12" t="s">
        <v>367</v>
      </c>
    </row>
    <row r="5" s="1" customFormat="1" ht="18.75" customHeight="1" spans="1:8">
      <c r="A5" s="14" t="s">
        <v>368</v>
      </c>
      <c r="B5" s="15">
        <f>SUM(C5:H5)</f>
        <v>88038</v>
      </c>
      <c r="C5" s="16">
        <v>504</v>
      </c>
      <c r="D5" s="16">
        <v>87534</v>
      </c>
      <c r="E5" s="17"/>
      <c r="F5" s="18"/>
      <c r="G5" s="18"/>
      <c r="H5" s="18"/>
    </row>
    <row r="6" s="1" customFormat="1" ht="18.75" customHeight="1" spans="1:8">
      <c r="A6" s="14" t="s">
        <v>369</v>
      </c>
      <c r="B6" s="15">
        <f t="shared" ref="B6:B21" si="0">SUM(C6:H6)</f>
        <v>93324</v>
      </c>
      <c r="C6" s="19">
        <v>67286</v>
      </c>
      <c r="D6" s="19">
        <v>26038</v>
      </c>
      <c r="E6" s="19"/>
      <c r="F6" s="19"/>
      <c r="G6" s="19"/>
      <c r="H6" s="19"/>
    </row>
    <row r="7" s="1" customFormat="1" ht="18.75" customHeight="1" spans="1:8">
      <c r="A7" s="20" t="s">
        <v>370</v>
      </c>
      <c r="B7" s="15">
        <f t="shared" si="0"/>
        <v>39326</v>
      </c>
      <c r="C7" s="19">
        <v>28326</v>
      </c>
      <c r="D7" s="19">
        <v>11000</v>
      </c>
      <c r="E7" s="21"/>
      <c r="F7" s="19"/>
      <c r="G7" s="19"/>
      <c r="H7" s="19"/>
    </row>
    <row r="8" s="1" customFormat="1" ht="18.75" customHeight="1" spans="1:8">
      <c r="A8" s="20" t="s">
        <v>371</v>
      </c>
      <c r="B8" s="15">
        <f t="shared" si="0"/>
        <v>357</v>
      </c>
      <c r="C8" s="19">
        <v>39</v>
      </c>
      <c r="D8" s="19">
        <v>318</v>
      </c>
      <c r="E8" s="21"/>
      <c r="F8" s="19"/>
      <c r="G8" s="19"/>
      <c r="H8" s="19"/>
    </row>
    <row r="9" s="1" customFormat="1" ht="18.75" customHeight="1" spans="1:8">
      <c r="A9" s="22" t="s">
        <v>372</v>
      </c>
      <c r="B9" s="15">
        <f t="shared" si="0"/>
        <v>52607</v>
      </c>
      <c r="C9" s="19">
        <v>37917</v>
      </c>
      <c r="D9" s="19">
        <v>14690</v>
      </c>
      <c r="E9" s="21"/>
      <c r="F9" s="19"/>
      <c r="G9" s="19"/>
      <c r="H9" s="19"/>
    </row>
    <row r="10" s="1" customFormat="1" ht="18.75" customHeight="1" spans="1:8">
      <c r="A10" s="22" t="s">
        <v>373</v>
      </c>
      <c r="B10" s="15">
        <f t="shared" si="0"/>
        <v>10</v>
      </c>
      <c r="C10" s="19"/>
      <c r="D10" s="19">
        <v>10</v>
      </c>
      <c r="E10" s="21"/>
      <c r="F10" s="19"/>
      <c r="G10" s="19"/>
      <c r="H10" s="19"/>
    </row>
    <row r="11" s="1" customFormat="1" ht="18.75" customHeight="1" spans="1:8">
      <c r="A11" s="22" t="s">
        <v>374</v>
      </c>
      <c r="B11" s="15">
        <f t="shared" si="0"/>
        <v>1024</v>
      </c>
      <c r="C11" s="19">
        <v>1004</v>
      </c>
      <c r="D11" s="19">
        <v>20</v>
      </c>
      <c r="E11" s="21"/>
      <c r="F11" s="19"/>
      <c r="G11" s="19"/>
      <c r="H11" s="19"/>
    </row>
    <row r="12" s="1" customFormat="1" ht="18.75" customHeight="1" spans="1:8">
      <c r="A12" s="22" t="s">
        <v>375</v>
      </c>
      <c r="B12" s="15">
        <f t="shared" si="0"/>
        <v>0</v>
      </c>
      <c r="C12" s="19"/>
      <c r="D12" s="19"/>
      <c r="E12" s="21"/>
      <c r="F12" s="19"/>
      <c r="G12" s="19"/>
      <c r="H12" s="19"/>
    </row>
    <row r="13" s="1" customFormat="1" ht="18.75" customHeight="1" spans="1:8">
      <c r="A13" s="22" t="s">
        <v>376</v>
      </c>
      <c r="B13" s="15">
        <f t="shared" si="0"/>
        <v>0</v>
      </c>
      <c r="C13" s="19"/>
      <c r="D13" s="19"/>
      <c r="E13" s="21"/>
      <c r="F13" s="19"/>
      <c r="G13" s="19"/>
      <c r="H13" s="19"/>
    </row>
    <row r="14" s="1" customFormat="1" ht="18.75" customHeight="1" spans="1:8">
      <c r="A14" s="20" t="s">
        <v>377</v>
      </c>
      <c r="B14" s="15">
        <f t="shared" si="0"/>
        <v>83195</v>
      </c>
      <c r="C14" s="19">
        <v>67286</v>
      </c>
      <c r="D14" s="19">
        <v>15909</v>
      </c>
      <c r="E14" s="19"/>
      <c r="F14" s="19"/>
      <c r="G14" s="19"/>
      <c r="H14" s="19"/>
    </row>
    <row r="15" s="1" customFormat="1" ht="18.75" customHeight="1" spans="1:8">
      <c r="A15" s="20" t="s">
        <v>378</v>
      </c>
      <c r="B15" s="15">
        <f t="shared" si="0"/>
        <v>81661</v>
      </c>
      <c r="C15" s="19">
        <v>66588</v>
      </c>
      <c r="D15" s="19">
        <v>15073</v>
      </c>
      <c r="E15" s="21"/>
      <c r="F15" s="19"/>
      <c r="G15" s="19"/>
      <c r="H15" s="19"/>
    </row>
    <row r="16" s="1" customFormat="1" ht="18.75" customHeight="1" spans="1:8">
      <c r="A16" s="20" t="s">
        <v>379</v>
      </c>
      <c r="B16" s="15">
        <f t="shared" si="0"/>
        <v>319</v>
      </c>
      <c r="C16" s="19"/>
      <c r="D16" s="19">
        <v>319</v>
      </c>
      <c r="E16" s="21"/>
      <c r="F16" s="19"/>
      <c r="G16" s="19"/>
      <c r="H16" s="19"/>
    </row>
    <row r="17" s="1" customFormat="1" ht="18.75" customHeight="1" spans="1:8">
      <c r="A17" s="22" t="s">
        <v>380</v>
      </c>
      <c r="B17" s="15">
        <f t="shared" si="0"/>
        <v>1215</v>
      </c>
      <c r="C17" s="19">
        <v>698</v>
      </c>
      <c r="D17" s="19">
        <v>517</v>
      </c>
      <c r="E17" s="21"/>
      <c r="F17" s="19"/>
      <c r="G17" s="19"/>
      <c r="H17" s="19"/>
    </row>
    <row r="18" s="1" customFormat="1" ht="18.75" customHeight="1" spans="1:8">
      <c r="A18" s="23" t="s">
        <v>381</v>
      </c>
      <c r="B18" s="15">
        <f t="shared" si="0"/>
        <v>0</v>
      </c>
      <c r="C18" s="19"/>
      <c r="D18" s="19"/>
      <c r="E18" s="21"/>
      <c r="F18" s="19"/>
      <c r="G18" s="19"/>
      <c r="H18" s="19"/>
    </row>
    <row r="19" s="1" customFormat="1" ht="18.75" customHeight="1" spans="1:8">
      <c r="A19" s="23" t="s">
        <v>382</v>
      </c>
      <c r="B19" s="15">
        <f t="shared" si="0"/>
        <v>0</v>
      </c>
      <c r="C19" s="19"/>
      <c r="D19" s="19"/>
      <c r="E19" s="21"/>
      <c r="F19" s="19"/>
      <c r="G19" s="19"/>
      <c r="H19" s="19"/>
    </row>
    <row r="20" s="1" customFormat="1" ht="18.75" customHeight="1" spans="1:8">
      <c r="A20" s="24" t="s">
        <v>383</v>
      </c>
      <c r="B20" s="15">
        <f t="shared" si="0"/>
        <v>10129</v>
      </c>
      <c r="C20" s="25">
        <f>C6-C14</f>
        <v>0</v>
      </c>
      <c r="D20" s="25">
        <f>D6-D14</f>
        <v>10129</v>
      </c>
      <c r="E20" s="25"/>
      <c r="F20" s="25"/>
      <c r="G20" s="25"/>
      <c r="H20" s="25"/>
    </row>
    <row r="21" s="1" customFormat="1" ht="18.75" customHeight="1" spans="1:8">
      <c r="A21" s="26" t="s">
        <v>384</v>
      </c>
      <c r="B21" s="15">
        <f t="shared" si="0"/>
        <v>98167</v>
      </c>
      <c r="C21" s="27">
        <f>C5+C6-C14</f>
        <v>504</v>
      </c>
      <c r="D21" s="27">
        <f>D5+D6-D14</f>
        <v>97663</v>
      </c>
      <c r="E21" s="27"/>
      <c r="F21" s="27"/>
      <c r="G21" s="27"/>
      <c r="H21" s="27"/>
    </row>
    <row r="22" s="1" customFormat="1" ht="18.75" customHeight="1" spans="1:8">
      <c r="A22" s="28"/>
      <c r="B22" s="29"/>
      <c r="C22" s="29"/>
      <c r="D22" s="30"/>
      <c r="E22" s="30"/>
      <c r="F22" s="30"/>
      <c r="G22" s="30"/>
      <c r="H22" s="30"/>
    </row>
    <row r="23" s="1" customFormat="1" ht="18.75" customHeight="1" spans="1:8">
      <c r="A23" s="28"/>
      <c r="B23" s="29"/>
      <c r="C23" s="29"/>
      <c r="D23" s="30"/>
      <c r="E23" s="30"/>
      <c r="F23" s="30"/>
      <c r="G23" s="30"/>
      <c r="H23" s="30"/>
    </row>
    <row r="24" s="1" customFormat="1" ht="27.95" customHeight="1" spans="1:8">
      <c r="A24" s="31"/>
      <c r="B24" s="31"/>
      <c r="C24" s="31"/>
      <c r="D24" s="31"/>
      <c r="E24" s="31"/>
      <c r="F24" s="31"/>
      <c r="G24" s="31"/>
      <c r="H24" s="32"/>
    </row>
  </sheetData>
  <mergeCells count="2">
    <mergeCell ref="A2:H2"/>
    <mergeCell ref="A24:H24"/>
  </mergeCells>
  <pageMargins left="0.751388888888889" right="0.751388888888889" top="1" bottom="1" header="0.511805555555556" footer="0.511805555555556"/>
  <pageSetup paperSize="9" scale="8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表1-1</vt:lpstr>
      <vt:lpstr>表1-2</vt:lpstr>
      <vt:lpstr>表2-1</vt:lpstr>
      <vt:lpstr>表2-2</vt:lpstr>
      <vt:lpstr>表2-3</vt:lpstr>
      <vt:lpstr>表3</vt:lpstr>
      <vt:lpstr>表4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SOYO</dc:creator>
  <cp:lastModifiedBy>郭先生</cp:lastModifiedBy>
  <dcterms:created xsi:type="dcterms:W3CDTF">2021-10-11T13:00:00Z</dcterms:created>
  <dcterms:modified xsi:type="dcterms:W3CDTF">2023-01-16T00:31:57Z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87CB9EBD03F74D85B91F97CB5CBEAE28</vt:lpwstr>
  </property>
</Properties>
</file>