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男（养老金）" sheetId="2" r:id="rId2"/>
    <sheet name="女（养老金）" sheetId="3" r:id="rId3"/>
    <sheet name="遗属待遇" sheetId="4" r:id="rId4"/>
  </sheets>
  <calcPr calcId="144525"/>
</workbook>
</file>

<file path=xl/sharedStrings.xml><?xml version="1.0" encoding="utf-8"?>
<sst xmlns="http://schemas.openxmlformats.org/spreadsheetml/2006/main" count="215" uniqueCount="56">
  <si>
    <t>企业职工养老保险灵活就业人员
缴费和领取养老金金额预测算表（2022年）</t>
  </si>
  <si>
    <t>性别</t>
  </si>
  <si>
    <t>开始缴费年龄</t>
  </si>
  <si>
    <t>退休
年龄</t>
  </si>
  <si>
    <t>缴纳
年限</t>
  </si>
  <si>
    <t>缴纳基数档位</t>
  </si>
  <si>
    <t>首年
缴纳金额</t>
  </si>
  <si>
    <t>累计缴纳
养老保险费</t>
  </si>
  <si>
    <t>60岁退休
月养老金
（元/月）</t>
  </si>
  <si>
    <t>60-74岁
领取养老金总金额</t>
  </si>
  <si>
    <t>投资
周期
（年）</t>
  </si>
  <si>
    <t>全周期年化率</t>
  </si>
  <si>
    <t>男</t>
  </si>
  <si>
    <t>55岁退休
月养老金
（元/月）</t>
  </si>
  <si>
    <t>55-74岁
领取养老金总金额</t>
  </si>
  <si>
    <t>女</t>
  </si>
  <si>
    <t>说明：
1、2022年全口径社平工资为5977元/月，2022年计发基数为7132元/月，假设全口径社平工资与计发基数每年均按4%增长；
2、假设个人账户储存额记账利率每年均为5%；
3、假设养老金每年均按5%增长；
4、假设灵活就业人员缴费费率为20%不变；
5、假设男性平均寿命为74岁，女性平均寿命为74岁；
6、假设灵活就业人员从2022年开始逐年缴费；
7、全周期年化率不考虑遗属待遇。2022年参保人员遗属待遇计发基数为3739元，假设遗属待遇计发基数按7.6%增长，参保人退休后因病或非因公死亡后，其遗属可以领取丧葬费和抚恤金合计约114543元。</t>
  </si>
  <si>
    <t>1年缴费基数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</si>
  <si>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</si>
  <si>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</si>
  <si>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</si>
  <si>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</si>
  <si>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</si>
  <si>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</si>
  <si>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</si>
  <si>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</si>
  <si>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</si>
  <si>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</si>
  <si>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</si>
  <si>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</si>
  <si>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</si>
  <si>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</si>
  <si>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</si>
  <si>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</si>
  <si>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</si>
  <si>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</si>
  <si>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</si>
  <si>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</si>
  <si>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</si>
  <si>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</si>
  <si>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</si>
  <si>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</si>
  <si>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15年，100%缴费基数</t>
  </si>
  <si>
    <t>缴费基数基准值</t>
  </si>
  <si>
    <t>每年缴费金额</t>
  </si>
  <si>
    <t>计发基数基准值</t>
  </si>
  <si>
    <t>基础养老金</t>
  </si>
  <si>
    <t>年底个人账户储存额</t>
  </si>
  <si>
    <t>个人账户养老金</t>
  </si>
  <si>
    <t>基本养老金</t>
  </si>
  <si>
    <t>退休后月养老金</t>
  </si>
  <si>
    <t>15年领取养老金金额</t>
  </si>
  <si>
    <t>20年，100%缴费基数</t>
  </si>
  <si>
    <t>25年，100%缴费基数</t>
  </si>
  <si>
    <t>15年，60%缴费基数</t>
  </si>
  <si>
    <t>遗属待遇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</si>
</sst>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  <numFmt numFmtId="177" formatCode="0.00_ "/>
    <numFmt numFmtId="178" formatCode="\¥#,##0_);[Red]\(\¥#,##0\)"/>
    <numFmt numFmtId="179" formatCode="#,##0_);[Red]\(#,##0\)"/>
  </numFmts>
  <fonts count="27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4"/>
      <color theme="1"/>
      <name val="方正仿宋_GBK"/>
      <charset val="134"/>
    </font>
    <font>
      <sz val="18"/>
      <color theme="1"/>
      <name val="黑体"/>
      <charset val="134"/>
    </font>
    <font>
      <b/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1"/>
      <color theme="1"/>
      <name val="方正仿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0" fontId="5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84" zoomScaleNormal="84" topLeftCell="A3" workbookViewId="0">
      <selection activeCell="A1" sqref="A1:K19"/>
    </sheetView>
  </sheetViews>
  <sheetFormatPr defaultColWidth="9" defaultRowHeight="13.5"/>
  <cols>
    <col min="1" max="1" width="6.75" customWidth="1"/>
    <col min="6" max="9" width="15.625" customWidth="1"/>
  </cols>
  <sheetData>
    <row r="1" ht="65.25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4" customFormat="1" ht="56.25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ht="21.95" customHeight="1" spans="1:11">
      <c r="A3" s="12" t="s">
        <v>12</v>
      </c>
      <c r="B3" s="13">
        <v>45</v>
      </c>
      <c r="C3" s="13">
        <v>60</v>
      </c>
      <c r="D3" s="13">
        <v>15</v>
      </c>
      <c r="E3" s="14">
        <v>1</v>
      </c>
      <c r="F3" s="15">
        <v>14344.8</v>
      </c>
      <c r="G3" s="16">
        <v>287085.6</v>
      </c>
      <c r="H3" s="17">
        <v>2997.99</v>
      </c>
      <c r="I3" s="16">
        <v>776305.68</v>
      </c>
      <c r="J3" s="17">
        <v>30</v>
      </c>
      <c r="K3" s="22">
        <f>(I3-G3)/G3/J3</f>
        <v>0.0568030441094921</v>
      </c>
    </row>
    <row r="4" ht="21.95" customHeight="1" spans="1:11">
      <c r="A4" s="12" t="s">
        <v>12</v>
      </c>
      <c r="B4" s="13">
        <v>40</v>
      </c>
      <c r="C4" s="13">
        <v>60</v>
      </c>
      <c r="D4" s="13">
        <v>20</v>
      </c>
      <c r="E4" s="14">
        <v>1</v>
      </c>
      <c r="F4" s="15">
        <v>14344.8</v>
      </c>
      <c r="G4" s="16">
        <v>426871.2</v>
      </c>
      <c r="H4" s="17">
        <v>4908.94</v>
      </c>
      <c r="I4" s="16">
        <v>1271134.888</v>
      </c>
      <c r="J4" s="17">
        <v>35</v>
      </c>
      <c r="K4" s="22">
        <f t="shared" ref="K4:K5" si="0">(I4-G4)/G4/J4</f>
        <v>0.0565084260946694</v>
      </c>
    </row>
    <row r="5" ht="21.95" customHeight="1" spans="1:11">
      <c r="A5" s="12" t="s">
        <v>12</v>
      </c>
      <c r="B5" s="13">
        <v>35</v>
      </c>
      <c r="C5" s="13">
        <v>60</v>
      </c>
      <c r="D5" s="13">
        <v>25</v>
      </c>
      <c r="E5" s="14">
        <v>1</v>
      </c>
      <c r="F5" s="15">
        <v>14344.8</v>
      </c>
      <c r="G5" s="16">
        <v>596916</v>
      </c>
      <c r="H5" s="17">
        <v>5737.92</v>
      </c>
      <c r="I5" s="16">
        <v>1951783.326</v>
      </c>
      <c r="J5" s="13">
        <v>40</v>
      </c>
      <c r="K5" s="22">
        <f t="shared" si="0"/>
        <v>0.0567444718352331</v>
      </c>
    </row>
    <row r="6" ht="21.95" customHeight="1" spans="1:11">
      <c r="A6" s="12" t="s">
        <v>12</v>
      </c>
      <c r="B6" s="13">
        <v>45</v>
      </c>
      <c r="C6" s="13">
        <v>60</v>
      </c>
      <c r="D6" s="13">
        <v>15</v>
      </c>
      <c r="E6" s="14">
        <v>0.6</v>
      </c>
      <c r="F6" s="15">
        <v>8606.88</v>
      </c>
      <c r="G6" s="16">
        <v>172251.36</v>
      </c>
      <c r="H6" s="17">
        <v>2169</v>
      </c>
      <c r="I6" s="16">
        <v>561645.48</v>
      </c>
      <c r="J6" s="13">
        <v>30</v>
      </c>
      <c r="K6" s="22">
        <f>(I6-G14)/G14/J6</f>
        <v>0.0753538549710145</v>
      </c>
    </row>
    <row r="7" ht="21.95" customHeight="1" spans="1:11">
      <c r="A7" s="12" t="s">
        <v>12</v>
      </c>
      <c r="B7" s="13">
        <v>40</v>
      </c>
      <c r="C7" s="13">
        <v>60</v>
      </c>
      <c r="D7" s="13">
        <v>20</v>
      </c>
      <c r="E7" s="14">
        <v>0.6</v>
      </c>
      <c r="F7" s="15">
        <v>8606.88</v>
      </c>
      <c r="G7" s="16">
        <v>256122.72</v>
      </c>
      <c r="H7" s="17">
        <v>3545.8</v>
      </c>
      <c r="I7" s="16">
        <v>918160.7085</v>
      </c>
      <c r="J7" s="13">
        <v>35</v>
      </c>
      <c r="K7" s="22">
        <f>(I7-G15)/G15/J7</f>
        <v>0.073852765190062</v>
      </c>
    </row>
    <row r="8" ht="21.95" customHeight="1" spans="1:11">
      <c r="A8" s="12" t="s">
        <v>12</v>
      </c>
      <c r="B8" s="13">
        <v>35</v>
      </c>
      <c r="C8" s="13">
        <v>60</v>
      </c>
      <c r="D8" s="13">
        <v>25</v>
      </c>
      <c r="E8" s="14">
        <v>0.6</v>
      </c>
      <c r="F8" s="15">
        <v>8606.88</v>
      </c>
      <c r="G8" s="16">
        <v>358149.6</v>
      </c>
      <c r="H8" s="17">
        <v>5435.55</v>
      </c>
      <c r="I8" s="16">
        <v>1407500.404</v>
      </c>
      <c r="J8" s="13">
        <v>40</v>
      </c>
      <c r="K8" s="22">
        <f>(I8-G16)/G16/J8</f>
        <v>0.0732480787358132</v>
      </c>
    </row>
    <row r="9" spans="1:11">
      <c r="A9" s="2"/>
      <c r="B9" s="2"/>
      <c r="C9" s="2"/>
      <c r="D9" s="2"/>
      <c r="E9" s="18"/>
      <c r="F9" s="3"/>
      <c r="G9" s="19"/>
      <c r="H9" s="19"/>
      <c r="I9" s="19"/>
      <c r="J9" s="2"/>
      <c r="K9" s="23"/>
    </row>
    <row r="10" s="8" customFormat="1" ht="56.25" spans="1:1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13</v>
      </c>
      <c r="I10" s="11" t="s">
        <v>14</v>
      </c>
      <c r="J10" s="11" t="s">
        <v>10</v>
      </c>
      <c r="K10" s="11" t="s">
        <v>11</v>
      </c>
    </row>
    <row r="11" ht="21.95" customHeight="1" spans="1:11">
      <c r="A11" s="12" t="s">
        <v>15</v>
      </c>
      <c r="B11" s="13">
        <v>40</v>
      </c>
      <c r="C11" s="13">
        <v>55</v>
      </c>
      <c r="D11" s="13">
        <v>15</v>
      </c>
      <c r="E11" s="14">
        <v>1</v>
      </c>
      <c r="F11" s="15">
        <v>14344.8</v>
      </c>
      <c r="G11" s="16">
        <v>287085.6</v>
      </c>
      <c r="H11" s="17">
        <v>2788.83</v>
      </c>
      <c r="I11" s="16">
        <v>1106581.92</v>
      </c>
      <c r="J11" s="13">
        <v>35</v>
      </c>
      <c r="K11" s="22">
        <f>(I11-G11)/G11/J11</f>
        <v>0.0815581853336725</v>
      </c>
    </row>
    <row r="12" ht="21.95" customHeight="1" spans="1:11">
      <c r="A12" s="12" t="s">
        <v>15</v>
      </c>
      <c r="B12" s="13">
        <v>35</v>
      </c>
      <c r="C12" s="13">
        <v>55</v>
      </c>
      <c r="D12" s="13">
        <v>20</v>
      </c>
      <c r="E12" s="14">
        <v>1</v>
      </c>
      <c r="F12" s="15">
        <v>14344.8</v>
      </c>
      <c r="G12" s="16">
        <v>426871.2</v>
      </c>
      <c r="H12" s="17">
        <v>4561.24</v>
      </c>
      <c r="I12" s="16">
        <v>1809863.62</v>
      </c>
      <c r="J12" s="17">
        <v>40</v>
      </c>
      <c r="K12" s="22">
        <f t="shared" ref="K12:K16" si="1">(I12-G12)/G12/J12</f>
        <v>0.0809958847071435</v>
      </c>
    </row>
    <row r="13" ht="21.95" customHeight="1" spans="1:11">
      <c r="A13" s="12" t="s">
        <v>15</v>
      </c>
      <c r="B13" s="13">
        <v>30</v>
      </c>
      <c r="C13" s="13">
        <v>55</v>
      </c>
      <c r="D13" s="13">
        <v>25</v>
      </c>
      <c r="E13" s="14">
        <v>1</v>
      </c>
      <c r="F13" s="15">
        <v>14344.8</v>
      </c>
      <c r="G13" s="16">
        <v>596916</v>
      </c>
      <c r="H13" s="17">
        <v>6995.5</v>
      </c>
      <c r="I13" s="16">
        <v>2775756.26</v>
      </c>
      <c r="J13" s="13">
        <v>45</v>
      </c>
      <c r="K13" s="22">
        <f t="shared" si="1"/>
        <v>0.0811147170530601</v>
      </c>
    </row>
    <row r="14" ht="21.95" customHeight="1" spans="1:11">
      <c r="A14" s="12" t="s">
        <v>15</v>
      </c>
      <c r="B14" s="13">
        <v>40</v>
      </c>
      <c r="C14" s="13">
        <v>55</v>
      </c>
      <c r="D14" s="13">
        <v>15</v>
      </c>
      <c r="E14" s="14">
        <v>0.6</v>
      </c>
      <c r="F14" s="15">
        <v>8606.88</v>
      </c>
      <c r="G14" s="16">
        <v>172251.36</v>
      </c>
      <c r="H14" s="17">
        <v>2043.5</v>
      </c>
      <c r="I14" s="16">
        <v>810841.56</v>
      </c>
      <c r="J14" s="13">
        <v>35</v>
      </c>
      <c r="K14" s="22">
        <f t="shared" si="1"/>
        <v>0.105923310479025</v>
      </c>
    </row>
    <row r="15" ht="21.95" customHeight="1" spans="1:11">
      <c r="A15" s="12" t="s">
        <v>15</v>
      </c>
      <c r="B15" s="13">
        <v>35</v>
      </c>
      <c r="C15" s="13">
        <v>55</v>
      </c>
      <c r="D15" s="13">
        <v>20</v>
      </c>
      <c r="E15" s="14">
        <v>0.6</v>
      </c>
      <c r="F15" s="15">
        <v>8606.88</v>
      </c>
      <c r="G15" s="16">
        <v>256122.72</v>
      </c>
      <c r="H15" s="17">
        <v>3337.18</v>
      </c>
      <c r="I15" s="16">
        <v>1324167.03</v>
      </c>
      <c r="J15" s="17">
        <v>40</v>
      </c>
      <c r="K15" s="22">
        <f t="shared" si="1"/>
        <v>0.10425122671663</v>
      </c>
    </row>
    <row r="16" ht="21.95" customHeight="1" spans="1:11">
      <c r="A16" s="12" t="s">
        <v>15</v>
      </c>
      <c r="B16" s="13">
        <v>30</v>
      </c>
      <c r="C16" s="13">
        <v>55</v>
      </c>
      <c r="D16" s="13">
        <v>25</v>
      </c>
      <c r="E16" s="14">
        <v>0.6</v>
      </c>
      <c r="F16" s="15">
        <v>8606.88</v>
      </c>
      <c r="G16" s="16">
        <v>358149.6</v>
      </c>
      <c r="H16" s="17">
        <v>5110.35</v>
      </c>
      <c r="I16" s="16">
        <v>2027742.37</v>
      </c>
      <c r="J16" s="13">
        <v>45</v>
      </c>
      <c r="K16" s="22">
        <f t="shared" si="1"/>
        <v>0.103593753994296</v>
      </c>
    </row>
    <row r="17" spans="2:11">
      <c r="B17" s="2"/>
      <c r="C17" s="2"/>
      <c r="D17" s="2"/>
      <c r="E17" s="2"/>
      <c r="F17" s="3"/>
      <c r="G17" s="19"/>
      <c r="H17" s="19"/>
      <c r="I17" s="19"/>
      <c r="J17" s="2"/>
      <c r="K17" s="23"/>
    </row>
    <row r="18" ht="140.25" customHeight="1" spans="1:11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mergeCells count="2">
    <mergeCell ref="A1:K1"/>
    <mergeCell ref="A18:K18"/>
  </mergeCells>
  <pageMargins left="0.708661417322835" right="0.708661417322835" top="0.47" bottom="0.37" header="0.18" footer="0.2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0"/>
  <sheetViews>
    <sheetView topLeftCell="A34" workbookViewId="0">
      <selection activeCell="R50" sqref="R50"/>
    </sheetView>
  </sheetViews>
  <sheetFormatPr defaultColWidth="9" defaultRowHeight="13.5"/>
  <cols>
    <col min="2" max="2" width="15.625" style="1" customWidth="1"/>
    <col min="3" max="3" width="13.625" customWidth="1"/>
    <col min="4" max="15" width="9.5" customWidth="1"/>
    <col min="16" max="18" width="10.375" customWidth="1"/>
    <col min="23" max="23" width="10.375" customWidth="1"/>
    <col min="28" max="28" width="10.375" customWidth="1"/>
  </cols>
  <sheetData>
    <row r="1" spans="3:27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</row>
    <row r="2" spans="1:18">
      <c r="A2" s="4" t="s">
        <v>42</v>
      </c>
      <c r="B2" s="1" t="s">
        <v>43</v>
      </c>
      <c r="C2" s="2">
        <v>5977</v>
      </c>
      <c r="D2" s="2">
        <f>ROUNDDOWN(POWER(1+4%,1)*C2,0)</f>
        <v>6216</v>
      </c>
      <c r="E2" s="2">
        <f t="shared" ref="E2:Q2" si="0">ROUNDDOWN(POWER(1+4%,1)*D2,0)</f>
        <v>6464</v>
      </c>
      <c r="F2" s="2">
        <f t="shared" si="0"/>
        <v>6722</v>
      </c>
      <c r="G2" s="2">
        <f t="shared" si="0"/>
        <v>6990</v>
      </c>
      <c r="H2" s="2">
        <f t="shared" si="0"/>
        <v>7269</v>
      </c>
      <c r="I2" s="2">
        <f t="shared" si="0"/>
        <v>7559</v>
      </c>
      <c r="J2" s="2">
        <f t="shared" si="0"/>
        <v>7861</v>
      </c>
      <c r="K2" s="2">
        <f t="shared" si="0"/>
        <v>8175</v>
      </c>
      <c r="L2" s="2">
        <f t="shared" si="0"/>
        <v>8502</v>
      </c>
      <c r="M2" s="2">
        <f t="shared" si="0"/>
        <v>8842</v>
      </c>
      <c r="N2" s="2">
        <f t="shared" si="0"/>
        <v>9195</v>
      </c>
      <c r="O2" s="2">
        <f t="shared" si="0"/>
        <v>9562</v>
      </c>
      <c r="P2" s="2">
        <f t="shared" si="0"/>
        <v>9944</v>
      </c>
      <c r="Q2" s="2">
        <f t="shared" si="0"/>
        <v>10341</v>
      </c>
      <c r="R2" s="2"/>
    </row>
    <row r="3" spans="1:18">
      <c r="A3" s="4"/>
      <c r="B3" s="1" t="s">
        <v>44</v>
      </c>
      <c r="C3" s="3">
        <f>ROUND(C2*0.2,2)*12</f>
        <v>14344.8</v>
      </c>
      <c r="D3" s="3">
        <f t="shared" ref="D3:Q3" si="1">ROUND(D2*0.2,2)*12</f>
        <v>14918.4</v>
      </c>
      <c r="E3" s="3">
        <f t="shared" si="1"/>
        <v>15513.6</v>
      </c>
      <c r="F3" s="3">
        <f t="shared" si="1"/>
        <v>16132.8</v>
      </c>
      <c r="G3" s="3">
        <f t="shared" si="1"/>
        <v>16776</v>
      </c>
      <c r="H3" s="3">
        <f t="shared" si="1"/>
        <v>17445.6</v>
      </c>
      <c r="I3" s="3">
        <f t="shared" si="1"/>
        <v>18141.6</v>
      </c>
      <c r="J3" s="3">
        <f t="shared" si="1"/>
        <v>18866.4</v>
      </c>
      <c r="K3" s="3">
        <f t="shared" si="1"/>
        <v>19620</v>
      </c>
      <c r="L3" s="3">
        <f t="shared" si="1"/>
        <v>20404.8</v>
      </c>
      <c r="M3" s="3">
        <f t="shared" si="1"/>
        <v>21220.8</v>
      </c>
      <c r="N3" s="3">
        <f t="shared" si="1"/>
        <v>22068</v>
      </c>
      <c r="O3" s="3">
        <f t="shared" si="1"/>
        <v>22948.8</v>
      </c>
      <c r="P3" s="3">
        <f t="shared" si="1"/>
        <v>23865.6</v>
      </c>
      <c r="Q3" s="3">
        <f t="shared" si="1"/>
        <v>24818.4</v>
      </c>
      <c r="R3" s="5">
        <f>SUM(C3:Q3)</f>
        <v>287085.6</v>
      </c>
    </row>
    <row r="4" spans="1:18">
      <c r="A4" s="4"/>
      <c r="B4" s="1" t="s">
        <v>45</v>
      </c>
      <c r="C4" s="2">
        <v>7132</v>
      </c>
      <c r="D4" s="2">
        <f>ROUNDDOWN(POWER(1+4%,1)*C4,0)</f>
        <v>7417</v>
      </c>
      <c r="E4" s="2">
        <f t="shared" ref="E4:Q4" si="2">ROUNDDOWN(POWER(1+4%,1)*D4,0)</f>
        <v>7713</v>
      </c>
      <c r="F4" s="2">
        <f t="shared" si="2"/>
        <v>8021</v>
      </c>
      <c r="G4" s="2">
        <f t="shared" si="2"/>
        <v>8341</v>
      </c>
      <c r="H4" s="2">
        <f t="shared" si="2"/>
        <v>8674</v>
      </c>
      <c r="I4" s="2">
        <f t="shared" si="2"/>
        <v>9020</v>
      </c>
      <c r="J4" s="2">
        <f t="shared" si="2"/>
        <v>9380</v>
      </c>
      <c r="K4" s="2">
        <f t="shared" si="2"/>
        <v>9755</v>
      </c>
      <c r="L4" s="2">
        <f t="shared" si="2"/>
        <v>10145</v>
      </c>
      <c r="M4" s="2">
        <f t="shared" si="2"/>
        <v>10550</v>
      </c>
      <c r="N4" s="2">
        <f t="shared" si="2"/>
        <v>10972</v>
      </c>
      <c r="O4" s="2">
        <f t="shared" si="2"/>
        <v>11410</v>
      </c>
      <c r="P4" s="2">
        <f t="shared" si="2"/>
        <v>11866</v>
      </c>
      <c r="Q4" s="2">
        <f t="shared" si="2"/>
        <v>12340</v>
      </c>
      <c r="R4" s="2"/>
    </row>
    <row r="5" ht="33" customHeight="1" spans="1:18">
      <c r="A5" s="4"/>
      <c r="B5" s="1" t="s">
        <v>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>
        <f>ROUND((Q4+Q4)/2*0.15,2)</f>
        <v>1851</v>
      </c>
      <c r="R5" s="2"/>
    </row>
    <row r="6" ht="24" customHeight="1" spans="1:18">
      <c r="A6" s="4"/>
      <c r="B6" s="1" t="s">
        <v>47</v>
      </c>
      <c r="C6" s="2">
        <f>C3*0.4</f>
        <v>5737.92</v>
      </c>
      <c r="D6" s="2">
        <f t="shared" ref="D6:Q6" si="3">C6*1.05+D3*0.4</f>
        <v>11992.176</v>
      </c>
      <c r="E6" s="2">
        <f t="shared" si="3"/>
        <v>18797.2248</v>
      </c>
      <c r="F6" s="2">
        <f t="shared" si="3"/>
        <v>26190.20604</v>
      </c>
      <c r="G6" s="2">
        <f t="shared" si="3"/>
        <v>34210.116342</v>
      </c>
      <c r="H6" s="2">
        <f t="shared" si="3"/>
        <v>42898.8621591</v>
      </c>
      <c r="I6" s="2">
        <f t="shared" si="3"/>
        <v>52300.445267055</v>
      </c>
      <c r="J6" s="2">
        <f t="shared" si="3"/>
        <v>62462.0275304078</v>
      </c>
      <c r="K6" s="2">
        <f t="shared" si="3"/>
        <v>73433.1289069282</v>
      </c>
      <c r="L6" s="2">
        <f t="shared" si="3"/>
        <v>85266.7053522746</v>
      </c>
      <c r="M6" s="2">
        <f t="shared" si="3"/>
        <v>98018.3606198883</v>
      </c>
      <c r="N6" s="2">
        <f t="shared" si="3"/>
        <v>111746.478650883</v>
      </c>
      <c r="O6" s="2">
        <f t="shared" si="3"/>
        <v>126513.322583427</v>
      </c>
      <c r="P6" s="2">
        <f t="shared" si="3"/>
        <v>142385.228712598</v>
      </c>
      <c r="Q6" s="2">
        <f t="shared" si="3"/>
        <v>159431.850148228</v>
      </c>
      <c r="R6" s="2"/>
    </row>
    <row r="7" spans="1:18">
      <c r="A7" s="4"/>
      <c r="B7" s="1" t="s">
        <v>48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>
        <f>ROUND(Q6/139,2)</f>
        <v>1146.99</v>
      </c>
      <c r="R7" s="2"/>
    </row>
    <row r="8" spans="1:18">
      <c r="A8" s="4"/>
      <c r="B8" s="1" t="s">
        <v>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>
        <f>SUM(Q5,Q7)</f>
        <v>2997.99</v>
      </c>
      <c r="R8" s="2"/>
    </row>
    <row r="9" spans="1:18">
      <c r="A9" s="4"/>
      <c r="B9" s="1" t="s">
        <v>50</v>
      </c>
      <c r="C9" s="3">
        <f>Q8</f>
        <v>2997.99</v>
      </c>
      <c r="D9" s="2">
        <f>ROUND(POWER(1+5%,1)*C9,2)</f>
        <v>3147.89</v>
      </c>
      <c r="E9" s="2">
        <f t="shared" ref="E9:Q9" si="4">ROUND(POWER(1+5%,1)*D9,2)</f>
        <v>3305.28</v>
      </c>
      <c r="F9" s="2">
        <f t="shared" si="4"/>
        <v>3470.54</v>
      </c>
      <c r="G9" s="2">
        <f t="shared" si="4"/>
        <v>3644.07</v>
      </c>
      <c r="H9" s="2">
        <f t="shared" si="4"/>
        <v>3826.27</v>
      </c>
      <c r="I9" s="2">
        <f t="shared" si="4"/>
        <v>4017.58</v>
      </c>
      <c r="J9" s="2">
        <f t="shared" si="4"/>
        <v>4218.46</v>
      </c>
      <c r="K9" s="2">
        <f t="shared" si="4"/>
        <v>4429.38</v>
      </c>
      <c r="L9" s="2">
        <f t="shared" si="4"/>
        <v>4650.85</v>
      </c>
      <c r="M9" s="2">
        <f t="shared" si="4"/>
        <v>4883.39</v>
      </c>
      <c r="N9" s="2">
        <f t="shared" si="4"/>
        <v>5127.56</v>
      </c>
      <c r="O9" s="2">
        <f t="shared" si="4"/>
        <v>5383.94</v>
      </c>
      <c r="P9" s="2">
        <f t="shared" si="4"/>
        <v>5653.14</v>
      </c>
      <c r="Q9" s="2">
        <f t="shared" si="4"/>
        <v>5935.8</v>
      </c>
      <c r="R9" s="2"/>
    </row>
    <row r="10" ht="27" spans="1:18">
      <c r="A10" s="4"/>
      <c r="B10" s="1" t="s">
        <v>51</v>
      </c>
      <c r="C10" s="2">
        <f>C9*12</f>
        <v>35975.88</v>
      </c>
      <c r="D10" s="2">
        <f t="shared" ref="D10:Q10" si="5">D9*12</f>
        <v>37774.68</v>
      </c>
      <c r="E10" s="2">
        <f t="shared" si="5"/>
        <v>39663.36</v>
      </c>
      <c r="F10" s="2">
        <f t="shared" si="5"/>
        <v>41646.48</v>
      </c>
      <c r="G10" s="2">
        <f t="shared" si="5"/>
        <v>43728.84</v>
      </c>
      <c r="H10" s="2">
        <f t="shared" si="5"/>
        <v>45915.24</v>
      </c>
      <c r="I10" s="2">
        <f t="shared" si="5"/>
        <v>48210.96</v>
      </c>
      <c r="J10" s="2">
        <f t="shared" si="5"/>
        <v>50621.52</v>
      </c>
      <c r="K10" s="2">
        <f t="shared" si="5"/>
        <v>53152.56</v>
      </c>
      <c r="L10" s="2">
        <f t="shared" si="5"/>
        <v>55810.2</v>
      </c>
      <c r="M10" s="2">
        <f t="shared" si="5"/>
        <v>58600.68</v>
      </c>
      <c r="N10" s="2">
        <f t="shared" si="5"/>
        <v>61530.72</v>
      </c>
      <c r="O10" s="2">
        <f t="shared" si="5"/>
        <v>64607.28</v>
      </c>
      <c r="P10" s="2">
        <f t="shared" si="5"/>
        <v>67837.68</v>
      </c>
      <c r="Q10" s="2">
        <f t="shared" si="5"/>
        <v>71229.6</v>
      </c>
      <c r="R10" s="6">
        <f>SUM(C10:Q10)</f>
        <v>776305.68</v>
      </c>
    </row>
    <row r="12" spans="1:22">
      <c r="A12" s="4" t="s">
        <v>52</v>
      </c>
      <c r="B12" s="1" t="s">
        <v>43</v>
      </c>
      <c r="C12" s="2">
        <v>5977</v>
      </c>
      <c r="D12" s="2">
        <f>ROUNDDOWN(POWER(1+4%,1)*C12,0)</f>
        <v>6216</v>
      </c>
      <c r="E12" s="2">
        <f t="shared" ref="E12:V12" si="6">ROUNDDOWN(POWER(1+4%,1)*D12,0)</f>
        <v>6464</v>
      </c>
      <c r="F12" s="2">
        <f t="shared" si="6"/>
        <v>6722</v>
      </c>
      <c r="G12" s="2">
        <f t="shared" si="6"/>
        <v>6990</v>
      </c>
      <c r="H12" s="2">
        <f t="shared" si="6"/>
        <v>7269</v>
      </c>
      <c r="I12" s="2">
        <f t="shared" si="6"/>
        <v>7559</v>
      </c>
      <c r="J12" s="2">
        <f t="shared" si="6"/>
        <v>7861</v>
      </c>
      <c r="K12" s="2">
        <f t="shared" si="6"/>
        <v>8175</v>
      </c>
      <c r="L12" s="2">
        <f t="shared" si="6"/>
        <v>8502</v>
      </c>
      <c r="M12" s="2">
        <f t="shared" si="6"/>
        <v>8842</v>
      </c>
      <c r="N12" s="2">
        <f t="shared" si="6"/>
        <v>9195</v>
      </c>
      <c r="O12" s="2">
        <f t="shared" si="6"/>
        <v>9562</v>
      </c>
      <c r="P12" s="2">
        <f t="shared" si="6"/>
        <v>9944</v>
      </c>
      <c r="Q12" s="2">
        <f t="shared" si="6"/>
        <v>10341</v>
      </c>
      <c r="R12" s="2">
        <f t="shared" si="6"/>
        <v>10754</v>
      </c>
      <c r="S12" s="2">
        <f t="shared" si="6"/>
        <v>11184</v>
      </c>
      <c r="T12" s="2">
        <f t="shared" si="6"/>
        <v>11631</v>
      </c>
      <c r="U12" s="2">
        <f t="shared" si="6"/>
        <v>12096</v>
      </c>
      <c r="V12" s="2">
        <f t="shared" si="6"/>
        <v>12579</v>
      </c>
    </row>
    <row r="13" spans="1:23">
      <c r="A13" s="4"/>
      <c r="B13" s="1" t="s">
        <v>44</v>
      </c>
      <c r="C13" s="3">
        <f>ROUND(C12*0.2,2)*12</f>
        <v>14344.8</v>
      </c>
      <c r="D13" s="3">
        <f t="shared" ref="D13" si="7">ROUND(D12*0.2,2)*12</f>
        <v>14918.4</v>
      </c>
      <c r="E13" s="3">
        <f t="shared" ref="E13" si="8">ROUND(E12*0.2,2)*12</f>
        <v>15513.6</v>
      </c>
      <c r="F13" s="3">
        <f t="shared" ref="F13" si="9">ROUND(F12*0.2,2)*12</f>
        <v>16132.8</v>
      </c>
      <c r="G13" s="3">
        <f t="shared" ref="G13" si="10">ROUND(G12*0.2,2)*12</f>
        <v>16776</v>
      </c>
      <c r="H13" s="3">
        <f t="shared" ref="H13" si="11">ROUND(H12*0.2,2)*12</f>
        <v>17445.6</v>
      </c>
      <c r="I13" s="3">
        <f t="shared" ref="I13" si="12">ROUND(I12*0.2,2)*12</f>
        <v>18141.6</v>
      </c>
      <c r="J13" s="3">
        <f t="shared" ref="J13" si="13">ROUND(J12*0.2,2)*12</f>
        <v>18866.4</v>
      </c>
      <c r="K13" s="3">
        <f t="shared" ref="K13" si="14">ROUND(K12*0.2,2)*12</f>
        <v>19620</v>
      </c>
      <c r="L13" s="3">
        <f t="shared" ref="L13" si="15">ROUND(L12*0.2,2)*12</f>
        <v>20404.8</v>
      </c>
      <c r="M13" s="3">
        <f t="shared" ref="M13" si="16">ROUND(M12*0.2,2)*12</f>
        <v>21220.8</v>
      </c>
      <c r="N13" s="3">
        <f t="shared" ref="N13" si="17">ROUND(N12*0.2,2)*12</f>
        <v>22068</v>
      </c>
      <c r="O13" s="3">
        <f t="shared" ref="O13" si="18">ROUND(O12*0.2,2)*12</f>
        <v>22948.8</v>
      </c>
      <c r="P13" s="3">
        <f t="shared" ref="P13" si="19">ROUND(P12*0.2,2)*12</f>
        <v>23865.6</v>
      </c>
      <c r="Q13" s="3">
        <f t="shared" ref="Q13" si="20">ROUND(Q12*0.2,2)*12</f>
        <v>24818.4</v>
      </c>
      <c r="R13" s="3">
        <f t="shared" ref="R13" si="21">ROUND(R12*0.2,2)*12</f>
        <v>25809.6</v>
      </c>
      <c r="S13" s="3">
        <f t="shared" ref="S13" si="22">ROUND(S12*0.2,2)*12</f>
        <v>26841.6</v>
      </c>
      <c r="T13" s="3">
        <f t="shared" ref="T13" si="23">ROUND(T12*0.2,2)*12</f>
        <v>27914.4</v>
      </c>
      <c r="U13" s="3">
        <f t="shared" ref="U13" si="24">ROUND(U12*0.2,2)*12</f>
        <v>29030.4</v>
      </c>
      <c r="V13" s="3">
        <f t="shared" ref="V13" si="25">ROUND(V12*0.2,2)*12</f>
        <v>30189.6</v>
      </c>
      <c r="W13" s="5">
        <f>SUM(C13:V13)</f>
        <v>426871.2</v>
      </c>
    </row>
    <row r="14" spans="1:22">
      <c r="A14" s="4"/>
      <c r="B14" s="1" t="s">
        <v>45</v>
      </c>
      <c r="C14" s="2">
        <v>7132</v>
      </c>
      <c r="D14" s="2">
        <f>ROUNDDOWN(POWER(1+4%,1)*C14,0)</f>
        <v>7417</v>
      </c>
      <c r="E14" s="2">
        <f t="shared" ref="E14:V14" si="26">ROUNDDOWN(POWER(1+4%,1)*D14,0)</f>
        <v>7713</v>
      </c>
      <c r="F14" s="2">
        <f t="shared" si="26"/>
        <v>8021</v>
      </c>
      <c r="G14" s="2">
        <f t="shared" si="26"/>
        <v>8341</v>
      </c>
      <c r="H14" s="2">
        <f t="shared" si="26"/>
        <v>8674</v>
      </c>
      <c r="I14" s="2">
        <f t="shared" si="26"/>
        <v>9020</v>
      </c>
      <c r="J14" s="2">
        <f t="shared" si="26"/>
        <v>9380</v>
      </c>
      <c r="K14" s="2">
        <f t="shared" si="26"/>
        <v>9755</v>
      </c>
      <c r="L14" s="2">
        <f t="shared" si="26"/>
        <v>10145</v>
      </c>
      <c r="M14" s="2">
        <f t="shared" si="26"/>
        <v>10550</v>
      </c>
      <c r="N14" s="2">
        <f t="shared" si="26"/>
        <v>10972</v>
      </c>
      <c r="O14" s="2">
        <f t="shared" si="26"/>
        <v>11410</v>
      </c>
      <c r="P14" s="2">
        <f t="shared" si="26"/>
        <v>11866</v>
      </c>
      <c r="Q14" s="2">
        <f t="shared" si="26"/>
        <v>12340</v>
      </c>
      <c r="R14" s="2">
        <f t="shared" si="26"/>
        <v>12833</v>
      </c>
      <c r="S14" s="2">
        <f t="shared" si="26"/>
        <v>13346</v>
      </c>
      <c r="T14" s="2">
        <f t="shared" si="26"/>
        <v>13879</v>
      </c>
      <c r="U14" s="2">
        <f t="shared" si="26"/>
        <v>14434</v>
      </c>
      <c r="V14" s="2">
        <f t="shared" si="26"/>
        <v>15011</v>
      </c>
    </row>
    <row r="15" ht="33" customHeight="1" spans="1:22">
      <c r="A15" s="4"/>
      <c r="B15" s="1" t="s">
        <v>46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2"/>
      <c r="V15" s="2">
        <f>ROUND((V14+V14)/2*0.2,2)</f>
        <v>3002.2</v>
      </c>
    </row>
    <row r="16" ht="24" customHeight="1" spans="1:22">
      <c r="A16" s="4"/>
      <c r="B16" s="1" t="s">
        <v>47</v>
      </c>
      <c r="C16" s="2">
        <f>C13*0.4</f>
        <v>5737.92</v>
      </c>
      <c r="D16" s="2">
        <f t="shared" ref="D16:Q16" si="27">C16*1.05+D13*0.4</f>
        <v>11992.176</v>
      </c>
      <c r="E16" s="2">
        <f t="shared" si="27"/>
        <v>18797.2248</v>
      </c>
      <c r="F16" s="2">
        <f t="shared" si="27"/>
        <v>26190.20604</v>
      </c>
      <c r="G16" s="2">
        <f t="shared" si="27"/>
        <v>34210.116342</v>
      </c>
      <c r="H16" s="2">
        <f t="shared" si="27"/>
        <v>42898.8621591</v>
      </c>
      <c r="I16" s="2">
        <f t="shared" si="27"/>
        <v>52300.445267055</v>
      </c>
      <c r="J16" s="2">
        <f t="shared" si="27"/>
        <v>62462.0275304078</v>
      </c>
      <c r="K16" s="2">
        <f t="shared" si="27"/>
        <v>73433.1289069282</v>
      </c>
      <c r="L16" s="2">
        <f t="shared" si="27"/>
        <v>85266.7053522746</v>
      </c>
      <c r="M16" s="2">
        <f t="shared" si="27"/>
        <v>98018.3606198883</v>
      </c>
      <c r="N16" s="2">
        <f t="shared" si="27"/>
        <v>111746.478650883</v>
      </c>
      <c r="O16" s="2">
        <f t="shared" si="27"/>
        <v>126513.322583427</v>
      </c>
      <c r="P16" s="2">
        <f t="shared" si="27"/>
        <v>142385.228712598</v>
      </c>
      <c r="Q16" s="2">
        <f t="shared" si="27"/>
        <v>159431.850148228</v>
      </c>
      <c r="R16" s="2">
        <f t="shared" ref="R16:V16" si="28">Q16*1.05+R13*0.4</f>
        <v>177727.28265564</v>
      </c>
      <c r="S16" s="2">
        <f t="shared" si="28"/>
        <v>197350.286788422</v>
      </c>
      <c r="T16" s="2">
        <f t="shared" si="28"/>
        <v>218383.561127843</v>
      </c>
      <c r="U16" s="2">
        <f t="shared" si="28"/>
        <v>240914.899184235</v>
      </c>
      <c r="V16" s="2">
        <f t="shared" si="28"/>
        <v>265036.484143447</v>
      </c>
    </row>
    <row r="17" spans="1:22">
      <c r="A17" s="4"/>
      <c r="V17" s="2">
        <f>V16/139</f>
        <v>1906.73729599602</v>
      </c>
    </row>
    <row r="18" spans="1:22">
      <c r="A18" s="4"/>
      <c r="B18" s="1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>
        <f t="shared" ref="V18" si="29">SUM(V15,V17)</f>
        <v>4908.93729599602</v>
      </c>
    </row>
    <row r="19" spans="1:18">
      <c r="A19" s="4"/>
      <c r="B19" s="1" t="s">
        <v>50</v>
      </c>
      <c r="C19" s="3">
        <f>V18</f>
        <v>4908.93729599602</v>
      </c>
      <c r="D19" s="2">
        <f>ROUND(POWER(1+5%,1)*C19,2)</f>
        <v>5154.38</v>
      </c>
      <c r="E19" s="2">
        <f t="shared" ref="E19:Q19" si="30">ROUND(POWER(1+5%,1)*D19,2)</f>
        <v>5412.1</v>
      </c>
      <c r="F19" s="2">
        <f t="shared" si="30"/>
        <v>5682.71</v>
      </c>
      <c r="G19" s="2">
        <f t="shared" si="30"/>
        <v>5966.85</v>
      </c>
      <c r="H19" s="2">
        <f t="shared" si="30"/>
        <v>6265.19</v>
      </c>
      <c r="I19" s="2">
        <f t="shared" si="30"/>
        <v>6578.45</v>
      </c>
      <c r="J19" s="2">
        <f t="shared" si="30"/>
        <v>6907.37</v>
      </c>
      <c r="K19" s="2">
        <f t="shared" si="30"/>
        <v>7252.74</v>
      </c>
      <c r="L19" s="2">
        <f t="shared" si="30"/>
        <v>7615.38</v>
      </c>
      <c r="M19" s="2">
        <f t="shared" si="30"/>
        <v>7996.15</v>
      </c>
      <c r="N19" s="2">
        <f t="shared" si="30"/>
        <v>8395.96</v>
      </c>
      <c r="O19" s="2">
        <f t="shared" si="30"/>
        <v>8815.76</v>
      </c>
      <c r="P19" s="2">
        <f t="shared" si="30"/>
        <v>9256.55</v>
      </c>
      <c r="Q19" s="2">
        <f t="shared" si="30"/>
        <v>9719.38</v>
      </c>
      <c r="R19" s="2"/>
    </row>
    <row r="20" ht="27" spans="1:18">
      <c r="A20" s="4"/>
      <c r="B20" s="1" t="s">
        <v>51</v>
      </c>
      <c r="C20" s="3">
        <f>C19*12</f>
        <v>58907.2475519522</v>
      </c>
      <c r="D20" s="3">
        <f t="shared" ref="D20" si="31">D19*12</f>
        <v>61852.56</v>
      </c>
      <c r="E20" s="3">
        <f t="shared" ref="E20" si="32">E19*12</f>
        <v>64945.2</v>
      </c>
      <c r="F20" s="3">
        <f t="shared" ref="F20" si="33">F19*12</f>
        <v>68192.52</v>
      </c>
      <c r="G20" s="3">
        <f t="shared" ref="G20" si="34">G19*12</f>
        <v>71602.2</v>
      </c>
      <c r="H20" s="3">
        <f t="shared" ref="H20" si="35">H19*12</f>
        <v>75182.28</v>
      </c>
      <c r="I20" s="3">
        <f t="shared" ref="I20" si="36">I19*12</f>
        <v>78941.4</v>
      </c>
      <c r="J20" s="3">
        <f t="shared" ref="J20" si="37">J19*12</f>
        <v>82888.44</v>
      </c>
      <c r="K20" s="3">
        <f t="shared" ref="K20" si="38">K19*12</f>
        <v>87032.88</v>
      </c>
      <c r="L20" s="3">
        <f t="shared" ref="L20" si="39">L19*12</f>
        <v>91384.56</v>
      </c>
      <c r="M20" s="3">
        <f t="shared" ref="M20" si="40">M19*12</f>
        <v>95953.8</v>
      </c>
      <c r="N20" s="3">
        <f t="shared" ref="N20" si="41">N19*12</f>
        <v>100751.52</v>
      </c>
      <c r="O20" s="3">
        <f t="shared" ref="O20" si="42">O19*12</f>
        <v>105789.12</v>
      </c>
      <c r="P20" s="3">
        <f t="shared" ref="P20" si="43">P19*12</f>
        <v>111078.6</v>
      </c>
      <c r="Q20" s="3">
        <f t="shared" ref="Q20" si="44">Q19*12</f>
        <v>116632.56</v>
      </c>
      <c r="R20" s="6">
        <f>SUM(C20:Q20)</f>
        <v>1271134.88755195</v>
      </c>
    </row>
    <row r="22" spans="1:27">
      <c r="A22" s="4" t="s">
        <v>53</v>
      </c>
      <c r="B22" s="1" t="s">
        <v>43</v>
      </c>
      <c r="C22" s="2">
        <v>5977</v>
      </c>
      <c r="D22" s="2">
        <f>ROUNDDOWN(POWER(1+4%,1)*C22,0)</f>
        <v>6216</v>
      </c>
      <c r="E22" s="2">
        <f t="shared" ref="E22:AA22" si="45">ROUNDDOWN(POWER(1+4%,1)*D22,0)</f>
        <v>6464</v>
      </c>
      <c r="F22" s="2">
        <f t="shared" si="45"/>
        <v>6722</v>
      </c>
      <c r="G22" s="2">
        <f t="shared" si="45"/>
        <v>6990</v>
      </c>
      <c r="H22" s="2">
        <f t="shared" si="45"/>
        <v>7269</v>
      </c>
      <c r="I22" s="2">
        <f t="shared" si="45"/>
        <v>7559</v>
      </c>
      <c r="J22" s="2">
        <f t="shared" si="45"/>
        <v>7861</v>
      </c>
      <c r="K22" s="2">
        <f t="shared" si="45"/>
        <v>8175</v>
      </c>
      <c r="L22" s="2">
        <f t="shared" si="45"/>
        <v>8502</v>
      </c>
      <c r="M22" s="2">
        <f t="shared" si="45"/>
        <v>8842</v>
      </c>
      <c r="N22" s="2">
        <f t="shared" si="45"/>
        <v>9195</v>
      </c>
      <c r="O22" s="2">
        <f t="shared" si="45"/>
        <v>9562</v>
      </c>
      <c r="P22" s="2">
        <f t="shared" si="45"/>
        <v>9944</v>
      </c>
      <c r="Q22" s="2">
        <f t="shared" si="45"/>
        <v>10341</v>
      </c>
      <c r="R22" s="2">
        <f t="shared" si="45"/>
        <v>10754</v>
      </c>
      <c r="S22" s="2">
        <f t="shared" si="45"/>
        <v>11184</v>
      </c>
      <c r="T22" s="2">
        <f t="shared" si="45"/>
        <v>11631</v>
      </c>
      <c r="U22" s="2">
        <f t="shared" si="45"/>
        <v>12096</v>
      </c>
      <c r="V22" s="2">
        <f t="shared" si="45"/>
        <v>12579</v>
      </c>
      <c r="W22" s="2">
        <f t="shared" si="45"/>
        <v>13082</v>
      </c>
      <c r="X22" s="2">
        <f t="shared" si="45"/>
        <v>13605</v>
      </c>
      <c r="Y22" s="2">
        <f t="shared" si="45"/>
        <v>14149</v>
      </c>
      <c r="Z22" s="2">
        <f t="shared" si="45"/>
        <v>14714</v>
      </c>
      <c r="AA22" s="2">
        <f t="shared" si="45"/>
        <v>15302</v>
      </c>
    </row>
    <row r="23" spans="1:28">
      <c r="A23" s="4"/>
      <c r="B23" s="1" t="s">
        <v>44</v>
      </c>
      <c r="C23" s="3">
        <f>ROUND(C22*0.2,2)*12</f>
        <v>14344.8</v>
      </c>
      <c r="D23" s="3">
        <f t="shared" ref="D23" si="46">ROUND(D22*0.2,2)*12</f>
        <v>14918.4</v>
      </c>
      <c r="E23" s="3">
        <f t="shared" ref="E23" si="47">ROUND(E22*0.2,2)*12</f>
        <v>15513.6</v>
      </c>
      <c r="F23" s="3">
        <f t="shared" ref="F23" si="48">ROUND(F22*0.2,2)*12</f>
        <v>16132.8</v>
      </c>
      <c r="G23" s="3">
        <f t="shared" ref="G23" si="49">ROUND(G22*0.2,2)*12</f>
        <v>16776</v>
      </c>
      <c r="H23" s="3">
        <f t="shared" ref="H23" si="50">ROUND(H22*0.2,2)*12</f>
        <v>17445.6</v>
      </c>
      <c r="I23" s="3">
        <f t="shared" ref="I23" si="51">ROUND(I22*0.2,2)*12</f>
        <v>18141.6</v>
      </c>
      <c r="J23" s="3">
        <f t="shared" ref="J23" si="52">ROUND(J22*0.2,2)*12</f>
        <v>18866.4</v>
      </c>
      <c r="K23" s="3">
        <f t="shared" ref="K23" si="53">ROUND(K22*0.2,2)*12</f>
        <v>19620</v>
      </c>
      <c r="L23" s="3">
        <f t="shared" ref="L23" si="54">ROUND(L22*0.2,2)*12</f>
        <v>20404.8</v>
      </c>
      <c r="M23" s="3">
        <f t="shared" ref="M23" si="55">ROUND(M22*0.2,2)*12</f>
        <v>21220.8</v>
      </c>
      <c r="N23" s="3">
        <f t="shared" ref="N23" si="56">ROUND(N22*0.2,2)*12</f>
        <v>22068</v>
      </c>
      <c r="O23" s="3">
        <f t="shared" ref="O23" si="57">ROUND(O22*0.2,2)*12</f>
        <v>22948.8</v>
      </c>
      <c r="P23" s="3">
        <f t="shared" ref="P23" si="58">ROUND(P22*0.2,2)*12</f>
        <v>23865.6</v>
      </c>
      <c r="Q23" s="3">
        <f t="shared" ref="Q23" si="59">ROUND(Q22*0.2,2)*12</f>
        <v>24818.4</v>
      </c>
      <c r="R23" s="3">
        <f t="shared" ref="R23" si="60">ROUND(R22*0.2,2)*12</f>
        <v>25809.6</v>
      </c>
      <c r="S23" s="3">
        <f t="shared" ref="S23" si="61">ROUND(S22*0.2,2)*12</f>
        <v>26841.6</v>
      </c>
      <c r="T23" s="3">
        <f t="shared" ref="T23" si="62">ROUND(T22*0.2,2)*12</f>
        <v>27914.4</v>
      </c>
      <c r="U23" s="3">
        <f t="shared" ref="U23" si="63">ROUND(U22*0.2,2)*12</f>
        <v>29030.4</v>
      </c>
      <c r="V23" s="3">
        <f t="shared" ref="V23" si="64">ROUND(V22*0.2,2)*12</f>
        <v>30189.6</v>
      </c>
      <c r="W23" s="3">
        <f t="shared" ref="W23" si="65">ROUND(W22*0.2,2)*12</f>
        <v>31396.8</v>
      </c>
      <c r="X23" s="3">
        <f t="shared" ref="X23" si="66">ROUND(X22*0.2,2)*12</f>
        <v>32652</v>
      </c>
      <c r="Y23" s="3">
        <f t="shared" ref="Y23" si="67">ROUND(Y22*0.2,2)*12</f>
        <v>33957.6</v>
      </c>
      <c r="Z23" s="3">
        <f t="shared" ref="Z23" si="68">ROUND(Z22*0.2,2)*12</f>
        <v>35313.6</v>
      </c>
      <c r="AA23" s="3">
        <f t="shared" ref="AA23" si="69">ROUND(AA22*0.2,2)*12</f>
        <v>36724.8</v>
      </c>
      <c r="AB23" s="5">
        <f>SUM(C23:AA23)</f>
        <v>596916</v>
      </c>
    </row>
    <row r="24" spans="1:27">
      <c r="A24" s="4"/>
      <c r="B24" s="1" t="s">
        <v>45</v>
      </c>
      <c r="C24" s="2">
        <v>7132</v>
      </c>
      <c r="D24" s="2">
        <f>ROUNDDOWN(POWER(1+4%,1)*C24,0)</f>
        <v>7417</v>
      </c>
      <c r="E24" s="2">
        <f t="shared" ref="E24:AA24" si="70">ROUNDDOWN(POWER(1+4%,1)*D24,0)</f>
        <v>7713</v>
      </c>
      <c r="F24" s="2">
        <f t="shared" si="70"/>
        <v>8021</v>
      </c>
      <c r="G24" s="2">
        <f t="shared" si="70"/>
        <v>8341</v>
      </c>
      <c r="H24" s="2">
        <f t="shared" si="70"/>
        <v>8674</v>
      </c>
      <c r="I24" s="2">
        <f t="shared" si="70"/>
        <v>9020</v>
      </c>
      <c r="J24" s="2">
        <f t="shared" si="70"/>
        <v>9380</v>
      </c>
      <c r="K24" s="2">
        <f t="shared" si="70"/>
        <v>9755</v>
      </c>
      <c r="L24" s="2">
        <f t="shared" si="70"/>
        <v>10145</v>
      </c>
      <c r="M24" s="2">
        <f t="shared" si="70"/>
        <v>10550</v>
      </c>
      <c r="N24" s="2">
        <f t="shared" si="70"/>
        <v>10972</v>
      </c>
      <c r="O24" s="2">
        <f t="shared" si="70"/>
        <v>11410</v>
      </c>
      <c r="P24" s="2">
        <f t="shared" si="70"/>
        <v>11866</v>
      </c>
      <c r="Q24" s="2">
        <f t="shared" si="70"/>
        <v>12340</v>
      </c>
      <c r="R24" s="2">
        <f t="shared" si="70"/>
        <v>12833</v>
      </c>
      <c r="S24" s="2">
        <f t="shared" si="70"/>
        <v>13346</v>
      </c>
      <c r="T24" s="2">
        <f t="shared" si="70"/>
        <v>13879</v>
      </c>
      <c r="U24" s="2">
        <f t="shared" si="70"/>
        <v>14434</v>
      </c>
      <c r="V24" s="2">
        <f t="shared" si="70"/>
        <v>15011</v>
      </c>
      <c r="W24" s="2">
        <f t="shared" si="70"/>
        <v>15611</v>
      </c>
      <c r="X24" s="2">
        <f t="shared" si="70"/>
        <v>16235</v>
      </c>
      <c r="Y24" s="2">
        <f t="shared" si="70"/>
        <v>16884</v>
      </c>
      <c r="Z24" s="2">
        <f t="shared" si="70"/>
        <v>17559</v>
      </c>
      <c r="AA24" s="2">
        <f t="shared" si="70"/>
        <v>18261</v>
      </c>
    </row>
    <row r="25" ht="33" customHeight="1" spans="1:27">
      <c r="A25" s="4"/>
      <c r="B25" s="1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"/>
      <c r="V25" s="2"/>
      <c r="AA25">
        <f>ROUND((AA24+AA24)/2*0.25,2)</f>
        <v>4565.25</v>
      </c>
    </row>
    <row r="26" ht="24" customHeight="1" spans="1:27">
      <c r="A26" s="4"/>
      <c r="B26" s="1" t="s">
        <v>47</v>
      </c>
      <c r="C26" s="2">
        <f>C23*0.4</f>
        <v>5737.92</v>
      </c>
      <c r="D26" s="2">
        <f t="shared" ref="D26:Q26" si="71">C26*1.05+D23*0.4</f>
        <v>11992.176</v>
      </c>
      <c r="E26" s="2">
        <f t="shared" si="71"/>
        <v>18797.2248</v>
      </c>
      <c r="F26" s="2">
        <f t="shared" si="71"/>
        <v>26190.20604</v>
      </c>
      <c r="G26" s="2">
        <f t="shared" si="71"/>
        <v>34210.116342</v>
      </c>
      <c r="H26" s="2">
        <f t="shared" si="71"/>
        <v>42898.8621591</v>
      </c>
      <c r="I26" s="2">
        <f t="shared" si="71"/>
        <v>52300.445267055</v>
      </c>
      <c r="J26" s="2">
        <f t="shared" si="71"/>
        <v>62462.0275304078</v>
      </c>
      <c r="K26" s="2">
        <f t="shared" si="71"/>
        <v>73433.1289069282</v>
      </c>
      <c r="L26" s="2">
        <f t="shared" si="71"/>
        <v>85266.7053522746</v>
      </c>
      <c r="M26" s="2">
        <f t="shared" si="71"/>
        <v>98018.3606198883</v>
      </c>
      <c r="N26" s="2">
        <f t="shared" si="71"/>
        <v>111746.478650883</v>
      </c>
      <c r="O26" s="2">
        <f t="shared" si="71"/>
        <v>126513.322583427</v>
      </c>
      <c r="P26" s="2">
        <f t="shared" si="71"/>
        <v>142385.228712598</v>
      </c>
      <c r="Q26" s="2">
        <f t="shared" si="71"/>
        <v>159431.850148228</v>
      </c>
      <c r="R26" s="2">
        <f t="shared" ref="R26:AA26" si="72">Q26*1.05+R23*0.4</f>
        <v>177727.28265564</v>
      </c>
      <c r="S26" s="2">
        <f t="shared" si="72"/>
        <v>197350.286788422</v>
      </c>
      <c r="T26" s="2">
        <f t="shared" si="72"/>
        <v>218383.561127843</v>
      </c>
      <c r="U26" s="2">
        <f t="shared" si="72"/>
        <v>240914.899184235</v>
      </c>
      <c r="V26" s="2">
        <f t="shared" si="72"/>
        <v>265036.484143447</v>
      </c>
      <c r="W26" s="2">
        <f t="shared" si="72"/>
        <v>290847.028350619</v>
      </c>
      <c r="X26" s="2">
        <f t="shared" si="72"/>
        <v>318450.17976815</v>
      </c>
      <c r="Y26" s="2">
        <f t="shared" si="72"/>
        <v>347955.728756557</v>
      </c>
      <c r="Z26" s="2">
        <f t="shared" si="72"/>
        <v>379478.955194385</v>
      </c>
      <c r="AA26" s="2">
        <f t="shared" si="72"/>
        <v>413142.822954104</v>
      </c>
    </row>
    <row r="27" spans="1:27">
      <c r="A27" s="4"/>
      <c r="V27" s="2"/>
      <c r="AA27">
        <f>AA26/139</f>
        <v>2972.25052484967</v>
      </c>
    </row>
    <row r="28" spans="1:27">
      <c r="A28" s="4"/>
      <c r="B28" s="1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ref="AA28" si="73">SUM(AA25,AA27)</f>
        <v>7537.50052484967</v>
      </c>
    </row>
    <row r="29" spans="1:18">
      <c r="A29" s="4"/>
      <c r="B29" s="1" t="s">
        <v>50</v>
      </c>
      <c r="C29" s="3">
        <f>AA28</f>
        <v>7537.50052484967</v>
      </c>
      <c r="D29" s="2">
        <f>ROUND(POWER(1+5%,1)*C29,2)</f>
        <v>7914.38</v>
      </c>
      <c r="E29" s="2">
        <f t="shared" ref="E29:Q29" si="74">ROUND(POWER(1+5%,1)*D29,2)</f>
        <v>8310.1</v>
      </c>
      <c r="F29" s="2">
        <f t="shared" si="74"/>
        <v>8725.61</v>
      </c>
      <c r="G29" s="2">
        <f t="shared" si="74"/>
        <v>9161.89</v>
      </c>
      <c r="H29" s="2">
        <f t="shared" si="74"/>
        <v>9619.98</v>
      </c>
      <c r="I29" s="2">
        <f t="shared" si="74"/>
        <v>10100.98</v>
      </c>
      <c r="J29" s="2">
        <f t="shared" si="74"/>
        <v>10606.03</v>
      </c>
      <c r="K29" s="2">
        <f t="shared" si="74"/>
        <v>11136.33</v>
      </c>
      <c r="L29" s="2">
        <f t="shared" si="74"/>
        <v>11693.15</v>
      </c>
      <c r="M29" s="2">
        <f t="shared" si="74"/>
        <v>12277.81</v>
      </c>
      <c r="N29" s="2">
        <f t="shared" si="74"/>
        <v>12891.7</v>
      </c>
      <c r="O29" s="2">
        <f t="shared" si="74"/>
        <v>13536.29</v>
      </c>
      <c r="P29" s="2">
        <f t="shared" si="74"/>
        <v>14213.1</v>
      </c>
      <c r="Q29" s="2">
        <f t="shared" si="74"/>
        <v>14923.76</v>
      </c>
      <c r="R29" s="2"/>
    </row>
    <row r="30" ht="27" spans="1:18">
      <c r="A30" s="4"/>
      <c r="B30" s="1" t="s">
        <v>51</v>
      </c>
      <c r="C30" s="3">
        <f>C29*12</f>
        <v>90450.0062981961</v>
      </c>
      <c r="D30" s="3">
        <f t="shared" ref="D30" si="75">D29*12</f>
        <v>94972.56</v>
      </c>
      <c r="E30" s="3">
        <f t="shared" ref="E30" si="76">E29*12</f>
        <v>99721.2</v>
      </c>
      <c r="F30" s="3">
        <f t="shared" ref="F30" si="77">F29*12</f>
        <v>104707.32</v>
      </c>
      <c r="G30" s="3">
        <f t="shared" ref="G30" si="78">G29*12</f>
        <v>109942.68</v>
      </c>
      <c r="H30" s="3">
        <f t="shared" ref="H30" si="79">H29*12</f>
        <v>115439.76</v>
      </c>
      <c r="I30" s="3">
        <f t="shared" ref="I30" si="80">I29*12</f>
        <v>121211.76</v>
      </c>
      <c r="J30" s="3">
        <f t="shared" ref="J30" si="81">J29*12</f>
        <v>127272.36</v>
      </c>
      <c r="K30" s="3">
        <f t="shared" ref="K30" si="82">K29*12</f>
        <v>133635.96</v>
      </c>
      <c r="L30" s="3">
        <f t="shared" ref="L30" si="83">L29*12</f>
        <v>140317.8</v>
      </c>
      <c r="M30" s="3">
        <f t="shared" ref="M30" si="84">M29*12</f>
        <v>147333.72</v>
      </c>
      <c r="N30" s="3">
        <f t="shared" ref="N30" si="85">N29*12</f>
        <v>154700.4</v>
      </c>
      <c r="O30" s="3">
        <f t="shared" ref="O30" si="86">O29*12</f>
        <v>162435.48</v>
      </c>
      <c r="P30" s="3">
        <f t="shared" ref="P30" si="87">P29*12</f>
        <v>170557.2</v>
      </c>
      <c r="Q30" s="3">
        <f t="shared" ref="Q30" si="88">Q29*12</f>
        <v>179085.12</v>
      </c>
      <c r="R30" s="6">
        <f>SUM(C30:Q30)</f>
        <v>1951783.3262982</v>
      </c>
    </row>
    <row r="32" spans="1:18">
      <c r="A32" s="4" t="s">
        <v>54</v>
      </c>
      <c r="B32" s="1" t="s">
        <v>43</v>
      </c>
      <c r="C32" s="2">
        <v>5977</v>
      </c>
      <c r="D32" s="2">
        <f>ROUNDDOWN(POWER(1+4%,1)*C32,0)</f>
        <v>6216</v>
      </c>
      <c r="E32" s="2">
        <f t="shared" ref="E32:Q32" si="89">ROUNDDOWN(POWER(1+4%,1)*D32,0)</f>
        <v>6464</v>
      </c>
      <c r="F32" s="2">
        <f t="shared" si="89"/>
        <v>6722</v>
      </c>
      <c r="G32" s="2">
        <f t="shared" si="89"/>
        <v>6990</v>
      </c>
      <c r="H32" s="2">
        <f t="shared" si="89"/>
        <v>7269</v>
      </c>
      <c r="I32" s="2">
        <f t="shared" si="89"/>
        <v>7559</v>
      </c>
      <c r="J32" s="2">
        <f t="shared" si="89"/>
        <v>7861</v>
      </c>
      <c r="K32" s="2">
        <f t="shared" si="89"/>
        <v>8175</v>
      </c>
      <c r="L32" s="2">
        <f t="shared" si="89"/>
        <v>8502</v>
      </c>
      <c r="M32" s="2">
        <f t="shared" si="89"/>
        <v>8842</v>
      </c>
      <c r="N32" s="2">
        <f t="shared" si="89"/>
        <v>9195</v>
      </c>
      <c r="O32" s="2">
        <f t="shared" si="89"/>
        <v>9562</v>
      </c>
      <c r="P32" s="2">
        <f t="shared" si="89"/>
        <v>9944</v>
      </c>
      <c r="Q32" s="2">
        <f t="shared" si="89"/>
        <v>10341</v>
      </c>
      <c r="R32" s="2"/>
    </row>
    <row r="33" spans="1:18">
      <c r="A33" s="4"/>
      <c r="B33" s="1" t="s">
        <v>44</v>
      </c>
      <c r="C33" s="3">
        <f>ROUND(C32*0.6*0.2,2)*12</f>
        <v>8606.88</v>
      </c>
      <c r="D33" s="3">
        <f t="shared" ref="D33:Q33" si="90">ROUND(D32*0.6*0.2,2)*12</f>
        <v>8951.04</v>
      </c>
      <c r="E33" s="3">
        <f t="shared" si="90"/>
        <v>9308.16</v>
      </c>
      <c r="F33" s="3">
        <f t="shared" si="90"/>
        <v>9679.68</v>
      </c>
      <c r="G33" s="3">
        <f t="shared" si="90"/>
        <v>10065.6</v>
      </c>
      <c r="H33" s="3">
        <f t="shared" si="90"/>
        <v>10467.36</v>
      </c>
      <c r="I33" s="3">
        <f t="shared" si="90"/>
        <v>10884.96</v>
      </c>
      <c r="J33" s="3">
        <f t="shared" si="90"/>
        <v>11319.84</v>
      </c>
      <c r="K33" s="3">
        <f t="shared" si="90"/>
        <v>11772</v>
      </c>
      <c r="L33" s="3">
        <f t="shared" si="90"/>
        <v>12242.88</v>
      </c>
      <c r="M33" s="3">
        <f t="shared" si="90"/>
        <v>12732.48</v>
      </c>
      <c r="N33" s="3">
        <f t="shared" si="90"/>
        <v>13240.8</v>
      </c>
      <c r="O33" s="3">
        <f t="shared" si="90"/>
        <v>13769.28</v>
      </c>
      <c r="P33" s="3">
        <f t="shared" si="90"/>
        <v>14319.36</v>
      </c>
      <c r="Q33" s="3">
        <f t="shared" si="90"/>
        <v>14891.04</v>
      </c>
      <c r="R33" s="5">
        <f>SUM(C33:Q33)</f>
        <v>172251.36</v>
      </c>
    </row>
    <row r="34" spans="1:18">
      <c r="A34" s="4"/>
      <c r="B34" s="1" t="s">
        <v>45</v>
      </c>
      <c r="C34" s="2">
        <v>7132</v>
      </c>
      <c r="D34" s="2">
        <f>ROUNDDOWN(POWER(1+4%,1)*C34,0)</f>
        <v>7417</v>
      </c>
      <c r="E34" s="2">
        <f t="shared" ref="E34:Q34" si="91">ROUNDDOWN(POWER(1+4%,1)*D34,0)</f>
        <v>7713</v>
      </c>
      <c r="F34" s="2">
        <f t="shared" si="91"/>
        <v>8021</v>
      </c>
      <c r="G34" s="2">
        <f t="shared" si="91"/>
        <v>8341</v>
      </c>
      <c r="H34" s="2">
        <f t="shared" si="91"/>
        <v>8674</v>
      </c>
      <c r="I34" s="2">
        <f t="shared" si="91"/>
        <v>9020</v>
      </c>
      <c r="J34" s="2">
        <f t="shared" si="91"/>
        <v>9380</v>
      </c>
      <c r="K34" s="2">
        <f t="shared" si="91"/>
        <v>9755</v>
      </c>
      <c r="L34" s="2">
        <f t="shared" si="91"/>
        <v>10145</v>
      </c>
      <c r="M34" s="2">
        <f t="shared" si="91"/>
        <v>10550</v>
      </c>
      <c r="N34" s="2">
        <f t="shared" si="91"/>
        <v>10972</v>
      </c>
      <c r="O34" s="2">
        <f t="shared" si="91"/>
        <v>11410</v>
      </c>
      <c r="P34" s="2">
        <f t="shared" si="91"/>
        <v>11866</v>
      </c>
      <c r="Q34" s="2">
        <f t="shared" si="91"/>
        <v>12340</v>
      </c>
      <c r="R34" s="2"/>
    </row>
    <row r="35" ht="33" customHeight="1" spans="1:18">
      <c r="A35" s="4"/>
      <c r="B35" s="1" t="s">
        <v>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>
        <f>ROUND((Q34+Q34*0.6)/2*0.15,2)</f>
        <v>1480.8</v>
      </c>
      <c r="R35" s="2"/>
    </row>
    <row r="36" ht="24" customHeight="1" spans="1:18">
      <c r="A36" s="4"/>
      <c r="B36" s="1" t="s">
        <v>47</v>
      </c>
      <c r="C36" s="2">
        <f>C33*0.4</f>
        <v>3442.752</v>
      </c>
      <c r="D36" s="2">
        <f t="shared" ref="D36:Q36" si="92">C36*1.05+D33*0.4</f>
        <v>7195.3056</v>
      </c>
      <c r="E36" s="2">
        <f t="shared" si="92"/>
        <v>11278.33488</v>
      </c>
      <c r="F36" s="2">
        <f t="shared" si="92"/>
        <v>15714.123624</v>
      </c>
      <c r="G36" s="2">
        <f t="shared" si="92"/>
        <v>20526.0698052</v>
      </c>
      <c r="H36" s="2">
        <f t="shared" si="92"/>
        <v>25739.31729546</v>
      </c>
      <c r="I36" s="2">
        <f t="shared" si="92"/>
        <v>31380.267160233</v>
      </c>
      <c r="J36" s="2">
        <f t="shared" si="92"/>
        <v>37477.2165182447</v>
      </c>
      <c r="K36" s="2">
        <f t="shared" si="92"/>
        <v>44059.8773441569</v>
      </c>
      <c r="L36" s="2">
        <f t="shared" si="92"/>
        <v>51160.0232113647</v>
      </c>
      <c r="M36" s="2">
        <f t="shared" si="92"/>
        <v>58811.016371933</v>
      </c>
      <c r="N36" s="2">
        <f t="shared" si="92"/>
        <v>67047.8871905296</v>
      </c>
      <c r="O36" s="2">
        <f t="shared" si="92"/>
        <v>75907.9935500561</v>
      </c>
      <c r="P36" s="2">
        <f t="shared" si="92"/>
        <v>85431.1372275589</v>
      </c>
      <c r="Q36" s="2">
        <f t="shared" si="92"/>
        <v>95659.1100889369</v>
      </c>
      <c r="R36" s="2"/>
    </row>
    <row r="37" spans="1:18">
      <c r="A37" s="4"/>
      <c r="B37" s="1" t="s">
        <v>48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>
        <f>ROUND(Q36/139,2)</f>
        <v>688.2</v>
      </c>
      <c r="R37" s="2"/>
    </row>
    <row r="38" spans="1:18">
      <c r="A38" s="4"/>
      <c r="B38" s="1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>
        <f>SUM(Q35,Q37)</f>
        <v>2169</v>
      </c>
      <c r="R38" s="2"/>
    </row>
    <row r="39" spans="1:18">
      <c r="A39" s="4"/>
      <c r="B39" s="1" t="s">
        <v>50</v>
      </c>
      <c r="C39" s="3">
        <f>Q38</f>
        <v>2169</v>
      </c>
      <c r="D39" s="2">
        <f>ROUND(POWER(1+5%,1)*C39,2)</f>
        <v>2277.45</v>
      </c>
      <c r="E39" s="2">
        <f t="shared" ref="E39:Q39" si="93">ROUND(POWER(1+5%,1)*D39,2)</f>
        <v>2391.32</v>
      </c>
      <c r="F39" s="2">
        <f t="shared" si="93"/>
        <v>2510.89</v>
      </c>
      <c r="G39" s="2">
        <f t="shared" si="93"/>
        <v>2636.43</v>
      </c>
      <c r="H39" s="2">
        <f t="shared" si="93"/>
        <v>2768.25</v>
      </c>
      <c r="I39" s="2">
        <f t="shared" si="93"/>
        <v>2906.66</v>
      </c>
      <c r="J39" s="2">
        <f t="shared" si="93"/>
        <v>3051.99</v>
      </c>
      <c r="K39" s="2">
        <f t="shared" si="93"/>
        <v>3204.59</v>
      </c>
      <c r="L39" s="2">
        <f t="shared" si="93"/>
        <v>3364.82</v>
      </c>
      <c r="M39" s="2">
        <f t="shared" si="93"/>
        <v>3533.06</v>
      </c>
      <c r="N39" s="2">
        <f t="shared" si="93"/>
        <v>3709.71</v>
      </c>
      <c r="O39" s="2">
        <f t="shared" si="93"/>
        <v>3895.2</v>
      </c>
      <c r="P39" s="2">
        <f t="shared" si="93"/>
        <v>4089.96</v>
      </c>
      <c r="Q39" s="2">
        <f t="shared" si="93"/>
        <v>4294.46</v>
      </c>
      <c r="R39" s="2"/>
    </row>
    <row r="40" ht="27" spans="1:18">
      <c r="A40" s="4"/>
      <c r="B40" s="1" t="s">
        <v>51</v>
      </c>
      <c r="C40" s="2">
        <f>C39*12</f>
        <v>26028</v>
      </c>
      <c r="D40" s="2">
        <f t="shared" ref="D40" si="94">D39*12</f>
        <v>27329.4</v>
      </c>
      <c r="E40" s="2">
        <f t="shared" ref="E40" si="95">E39*12</f>
        <v>28695.84</v>
      </c>
      <c r="F40" s="2">
        <f t="shared" ref="F40" si="96">F39*12</f>
        <v>30130.68</v>
      </c>
      <c r="G40" s="2">
        <f t="shared" ref="G40" si="97">G39*12</f>
        <v>31637.16</v>
      </c>
      <c r="H40" s="2">
        <f t="shared" ref="H40" si="98">H39*12</f>
        <v>33219</v>
      </c>
      <c r="I40" s="2">
        <f t="shared" ref="I40" si="99">I39*12</f>
        <v>34879.92</v>
      </c>
      <c r="J40" s="2">
        <f t="shared" ref="J40" si="100">J39*12</f>
        <v>36623.88</v>
      </c>
      <c r="K40" s="2">
        <f t="shared" ref="K40" si="101">K39*12</f>
        <v>38455.08</v>
      </c>
      <c r="L40" s="2">
        <f t="shared" ref="L40" si="102">L39*12</f>
        <v>40377.84</v>
      </c>
      <c r="M40" s="2">
        <f t="shared" ref="M40" si="103">M39*12</f>
        <v>42396.72</v>
      </c>
      <c r="N40" s="2">
        <f t="shared" ref="N40" si="104">N39*12</f>
        <v>44516.52</v>
      </c>
      <c r="O40" s="2">
        <f t="shared" ref="O40" si="105">O39*12</f>
        <v>46742.4</v>
      </c>
      <c r="P40" s="2">
        <f t="shared" ref="P40" si="106">P39*12</f>
        <v>49079.52</v>
      </c>
      <c r="Q40" s="2">
        <f t="shared" ref="Q40" si="107">Q39*12</f>
        <v>51533.52</v>
      </c>
      <c r="R40" s="6">
        <f>SUM(C40:Q40)</f>
        <v>561645.48</v>
      </c>
    </row>
    <row r="42" spans="1:22">
      <c r="A42" s="4" t="s">
        <v>52</v>
      </c>
      <c r="B42" s="1" t="s">
        <v>43</v>
      </c>
      <c r="C42" s="2">
        <v>5977</v>
      </c>
      <c r="D42" s="2">
        <f>ROUNDDOWN(POWER(1+4%,1)*C42,0)</f>
        <v>6216</v>
      </c>
      <c r="E42" s="2">
        <f t="shared" ref="E42:V42" si="108">ROUNDDOWN(POWER(1+4%,1)*D42,0)</f>
        <v>6464</v>
      </c>
      <c r="F42" s="2">
        <f t="shared" si="108"/>
        <v>6722</v>
      </c>
      <c r="G42" s="2">
        <f t="shared" si="108"/>
        <v>6990</v>
      </c>
      <c r="H42" s="2">
        <f t="shared" si="108"/>
        <v>7269</v>
      </c>
      <c r="I42" s="2">
        <f t="shared" si="108"/>
        <v>7559</v>
      </c>
      <c r="J42" s="2">
        <f t="shared" si="108"/>
        <v>7861</v>
      </c>
      <c r="K42" s="2">
        <f t="shared" si="108"/>
        <v>8175</v>
      </c>
      <c r="L42" s="2">
        <f t="shared" si="108"/>
        <v>8502</v>
      </c>
      <c r="M42" s="2">
        <f t="shared" si="108"/>
        <v>8842</v>
      </c>
      <c r="N42" s="2">
        <f t="shared" si="108"/>
        <v>9195</v>
      </c>
      <c r="O42" s="2">
        <f t="shared" si="108"/>
        <v>9562</v>
      </c>
      <c r="P42" s="2">
        <f t="shared" si="108"/>
        <v>9944</v>
      </c>
      <c r="Q42" s="2">
        <f t="shared" si="108"/>
        <v>10341</v>
      </c>
      <c r="R42" s="2">
        <f t="shared" si="108"/>
        <v>10754</v>
      </c>
      <c r="S42" s="2">
        <f t="shared" si="108"/>
        <v>11184</v>
      </c>
      <c r="T42" s="2">
        <f t="shared" si="108"/>
        <v>11631</v>
      </c>
      <c r="U42" s="2">
        <f t="shared" si="108"/>
        <v>12096</v>
      </c>
      <c r="V42" s="2">
        <f t="shared" si="108"/>
        <v>12579</v>
      </c>
    </row>
    <row r="43" spans="1:23">
      <c r="A43" s="4"/>
      <c r="B43" s="1" t="s">
        <v>44</v>
      </c>
      <c r="C43" s="3">
        <f>ROUND(C42*0.6*0.2,2)*12</f>
        <v>8606.88</v>
      </c>
      <c r="D43" s="3">
        <f t="shared" ref="D43:V43" si="109">ROUND(D42*0.6*0.2,2)*12</f>
        <v>8951.04</v>
      </c>
      <c r="E43" s="3">
        <f t="shared" si="109"/>
        <v>9308.16</v>
      </c>
      <c r="F43" s="3">
        <f t="shared" si="109"/>
        <v>9679.68</v>
      </c>
      <c r="G43" s="3">
        <f t="shared" si="109"/>
        <v>10065.6</v>
      </c>
      <c r="H43" s="3">
        <f t="shared" si="109"/>
        <v>10467.36</v>
      </c>
      <c r="I43" s="3">
        <f t="shared" si="109"/>
        <v>10884.96</v>
      </c>
      <c r="J43" s="3">
        <f t="shared" si="109"/>
        <v>11319.84</v>
      </c>
      <c r="K43" s="3">
        <f t="shared" si="109"/>
        <v>11772</v>
      </c>
      <c r="L43" s="3">
        <f t="shared" si="109"/>
        <v>12242.88</v>
      </c>
      <c r="M43" s="3">
        <f t="shared" si="109"/>
        <v>12732.48</v>
      </c>
      <c r="N43" s="3">
        <f t="shared" si="109"/>
        <v>13240.8</v>
      </c>
      <c r="O43" s="3">
        <f t="shared" si="109"/>
        <v>13769.28</v>
      </c>
      <c r="P43" s="3">
        <f t="shared" si="109"/>
        <v>14319.36</v>
      </c>
      <c r="Q43" s="3">
        <f t="shared" si="109"/>
        <v>14891.04</v>
      </c>
      <c r="R43" s="3">
        <f t="shared" si="109"/>
        <v>15485.76</v>
      </c>
      <c r="S43" s="3">
        <f t="shared" si="109"/>
        <v>16104.96</v>
      </c>
      <c r="T43" s="3">
        <f t="shared" si="109"/>
        <v>16748.64</v>
      </c>
      <c r="U43" s="3">
        <f t="shared" si="109"/>
        <v>17418.24</v>
      </c>
      <c r="V43" s="3">
        <f t="shared" si="109"/>
        <v>18113.76</v>
      </c>
      <c r="W43" s="5">
        <f>SUM(C43:V43)</f>
        <v>256122.72</v>
      </c>
    </row>
    <row r="44" spans="1:22">
      <c r="A44" s="4"/>
      <c r="B44" s="1" t="s">
        <v>45</v>
      </c>
      <c r="C44" s="2">
        <v>7132</v>
      </c>
      <c r="D44" s="2">
        <f>ROUNDDOWN(POWER(1+4%,1)*C44,0)</f>
        <v>7417</v>
      </c>
      <c r="E44" s="2">
        <f t="shared" ref="E44:V44" si="110">ROUNDDOWN(POWER(1+4%,1)*D44,0)</f>
        <v>7713</v>
      </c>
      <c r="F44" s="2">
        <f t="shared" si="110"/>
        <v>8021</v>
      </c>
      <c r="G44" s="2">
        <f t="shared" si="110"/>
        <v>8341</v>
      </c>
      <c r="H44" s="2">
        <f t="shared" si="110"/>
        <v>8674</v>
      </c>
      <c r="I44" s="2">
        <f t="shared" si="110"/>
        <v>9020</v>
      </c>
      <c r="J44" s="2">
        <f t="shared" si="110"/>
        <v>9380</v>
      </c>
      <c r="K44" s="2">
        <f t="shared" si="110"/>
        <v>9755</v>
      </c>
      <c r="L44" s="2">
        <f t="shared" si="110"/>
        <v>10145</v>
      </c>
      <c r="M44" s="2">
        <f t="shared" si="110"/>
        <v>10550</v>
      </c>
      <c r="N44" s="2">
        <f t="shared" si="110"/>
        <v>10972</v>
      </c>
      <c r="O44" s="2">
        <f t="shared" si="110"/>
        <v>11410</v>
      </c>
      <c r="P44" s="2">
        <f t="shared" si="110"/>
        <v>11866</v>
      </c>
      <c r="Q44" s="2">
        <f t="shared" si="110"/>
        <v>12340</v>
      </c>
      <c r="R44" s="2">
        <f t="shared" si="110"/>
        <v>12833</v>
      </c>
      <c r="S44" s="2">
        <f t="shared" si="110"/>
        <v>13346</v>
      </c>
      <c r="T44" s="2">
        <f t="shared" si="110"/>
        <v>13879</v>
      </c>
      <c r="U44" s="2">
        <f t="shared" si="110"/>
        <v>14434</v>
      </c>
      <c r="V44" s="2">
        <f t="shared" si="110"/>
        <v>15011</v>
      </c>
    </row>
    <row r="45" ht="33" customHeight="1" spans="1:22">
      <c r="A45" s="4"/>
      <c r="B45" s="1" t="s">
        <v>46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V45" s="2">
        <f>ROUND((V44+V44*0.6)/2*0.2,2)</f>
        <v>2401.76</v>
      </c>
    </row>
    <row r="46" ht="24" customHeight="1" spans="1:22">
      <c r="A46" s="4"/>
      <c r="B46" s="1" t="s">
        <v>47</v>
      </c>
      <c r="C46" s="2">
        <f>C43*0.4</f>
        <v>3442.752</v>
      </c>
      <c r="D46" s="2">
        <f t="shared" ref="D46:Q46" si="111">C46*1.05+D43*0.4</f>
        <v>7195.3056</v>
      </c>
      <c r="E46" s="2">
        <f t="shared" si="111"/>
        <v>11278.33488</v>
      </c>
      <c r="F46" s="2">
        <f t="shared" si="111"/>
        <v>15714.123624</v>
      </c>
      <c r="G46" s="2">
        <f t="shared" si="111"/>
        <v>20526.0698052</v>
      </c>
      <c r="H46" s="2">
        <f t="shared" si="111"/>
        <v>25739.31729546</v>
      </c>
      <c r="I46" s="2">
        <f t="shared" si="111"/>
        <v>31380.267160233</v>
      </c>
      <c r="J46" s="2">
        <f t="shared" si="111"/>
        <v>37477.2165182447</v>
      </c>
      <c r="K46" s="2">
        <f t="shared" si="111"/>
        <v>44059.8773441569</v>
      </c>
      <c r="L46" s="2">
        <f t="shared" si="111"/>
        <v>51160.0232113647</v>
      </c>
      <c r="M46" s="2">
        <f t="shared" si="111"/>
        <v>58811.016371933</v>
      </c>
      <c r="N46" s="2">
        <f t="shared" si="111"/>
        <v>67047.8871905296</v>
      </c>
      <c r="O46" s="2">
        <f t="shared" si="111"/>
        <v>75907.9935500561</v>
      </c>
      <c r="P46" s="2">
        <f t="shared" si="111"/>
        <v>85431.1372275589</v>
      </c>
      <c r="Q46" s="2">
        <f t="shared" si="111"/>
        <v>95659.1100889369</v>
      </c>
      <c r="R46" s="2">
        <f t="shared" ref="R46:V46" si="112">Q46*1.05+R43*0.4</f>
        <v>106636.369593384</v>
      </c>
      <c r="S46" s="2">
        <f t="shared" si="112"/>
        <v>118410.172073053</v>
      </c>
      <c r="T46" s="2">
        <f t="shared" si="112"/>
        <v>131030.136676706</v>
      </c>
      <c r="U46" s="2">
        <f t="shared" si="112"/>
        <v>144548.939510541</v>
      </c>
      <c r="V46" s="2">
        <f t="shared" si="112"/>
        <v>159021.890486068</v>
      </c>
    </row>
    <row r="47" spans="1:22">
      <c r="A47" s="4"/>
      <c r="V47" s="2">
        <f>V46/139</f>
        <v>1144.04237759761</v>
      </c>
    </row>
    <row r="48" spans="1:22">
      <c r="A48" s="4"/>
      <c r="B48" s="1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>
        <f t="shared" ref="V48" si="113">SUM(V45,V47)</f>
        <v>3545.80237759761</v>
      </c>
    </row>
    <row r="49" spans="1:18">
      <c r="A49" s="4"/>
      <c r="B49" s="1" t="s">
        <v>50</v>
      </c>
      <c r="C49" s="3">
        <f>V48</f>
        <v>3545.80237759761</v>
      </c>
      <c r="D49" s="2">
        <f>ROUND(POWER(1+5%,1)*C49,2)</f>
        <v>3723.09</v>
      </c>
      <c r="E49" s="2">
        <f t="shared" ref="E49:Q49" si="114">ROUND(POWER(1+5%,1)*D49,2)</f>
        <v>3909.24</v>
      </c>
      <c r="F49" s="2">
        <f t="shared" si="114"/>
        <v>4104.7</v>
      </c>
      <c r="G49" s="2">
        <f t="shared" si="114"/>
        <v>4309.94</v>
      </c>
      <c r="H49" s="2">
        <f t="shared" si="114"/>
        <v>4525.44</v>
      </c>
      <c r="I49" s="2">
        <f t="shared" si="114"/>
        <v>4751.71</v>
      </c>
      <c r="J49" s="2">
        <f t="shared" si="114"/>
        <v>4989.3</v>
      </c>
      <c r="K49" s="2">
        <f t="shared" si="114"/>
        <v>5238.77</v>
      </c>
      <c r="L49" s="2">
        <f t="shared" si="114"/>
        <v>5500.71</v>
      </c>
      <c r="M49" s="2">
        <f t="shared" si="114"/>
        <v>5775.75</v>
      </c>
      <c r="N49" s="2">
        <f t="shared" si="114"/>
        <v>6064.54</v>
      </c>
      <c r="O49" s="2">
        <f t="shared" si="114"/>
        <v>6367.77</v>
      </c>
      <c r="P49" s="2">
        <f t="shared" si="114"/>
        <v>6686.16</v>
      </c>
      <c r="Q49" s="2">
        <f t="shared" si="114"/>
        <v>7020.47</v>
      </c>
      <c r="R49" s="2"/>
    </row>
    <row r="50" ht="27" spans="1:18">
      <c r="A50" s="4"/>
      <c r="B50" s="1" t="s">
        <v>51</v>
      </c>
      <c r="C50" s="3">
        <f>C49*12</f>
        <v>42549.6285311713</v>
      </c>
      <c r="D50" s="3">
        <f t="shared" ref="D50" si="115">D49*12</f>
        <v>44677.08</v>
      </c>
      <c r="E50" s="3">
        <f t="shared" ref="E50" si="116">E49*12</f>
        <v>46910.88</v>
      </c>
      <c r="F50" s="3">
        <f t="shared" ref="F50" si="117">F49*12</f>
        <v>49256.4</v>
      </c>
      <c r="G50" s="3">
        <f t="shared" ref="G50" si="118">G49*12</f>
        <v>51719.28</v>
      </c>
      <c r="H50" s="3">
        <f t="shared" ref="H50" si="119">H49*12</f>
        <v>54305.28</v>
      </c>
      <c r="I50" s="3">
        <f t="shared" ref="I50" si="120">I49*12</f>
        <v>57020.52</v>
      </c>
      <c r="J50" s="3">
        <f t="shared" ref="J50" si="121">J49*12</f>
        <v>59871.6</v>
      </c>
      <c r="K50" s="3">
        <f t="shared" ref="K50" si="122">K49*12</f>
        <v>62865.24</v>
      </c>
      <c r="L50" s="3">
        <f t="shared" ref="L50" si="123">L49*12</f>
        <v>66008.52</v>
      </c>
      <c r="M50" s="3">
        <f t="shared" ref="M50" si="124">M49*12</f>
        <v>69309</v>
      </c>
      <c r="N50" s="3">
        <f t="shared" ref="N50" si="125">N49*12</f>
        <v>72774.48</v>
      </c>
      <c r="O50" s="3">
        <f t="shared" ref="O50" si="126">O49*12</f>
        <v>76413.24</v>
      </c>
      <c r="P50" s="3">
        <f t="shared" ref="P50" si="127">P49*12</f>
        <v>80233.92</v>
      </c>
      <c r="Q50" s="3">
        <f t="shared" ref="Q50" si="128">Q49*12</f>
        <v>84245.64</v>
      </c>
      <c r="R50" s="6">
        <f>SUM(C50:Q50)</f>
        <v>918160.708531171</v>
      </c>
    </row>
    <row r="52" spans="1:27">
      <c r="A52" s="4" t="s">
        <v>53</v>
      </c>
      <c r="B52" s="1" t="s">
        <v>43</v>
      </c>
      <c r="C52" s="2">
        <v>5977</v>
      </c>
      <c r="D52" s="2">
        <f>ROUNDDOWN(POWER(1+4%,1)*C52,0)</f>
        <v>6216</v>
      </c>
      <c r="E52" s="2">
        <f t="shared" ref="E52:AA52" si="129">ROUNDDOWN(POWER(1+4%,1)*D52,0)</f>
        <v>6464</v>
      </c>
      <c r="F52" s="2">
        <f t="shared" si="129"/>
        <v>6722</v>
      </c>
      <c r="G52" s="2">
        <f t="shared" si="129"/>
        <v>6990</v>
      </c>
      <c r="H52" s="2">
        <f t="shared" si="129"/>
        <v>7269</v>
      </c>
      <c r="I52" s="2">
        <f t="shared" si="129"/>
        <v>7559</v>
      </c>
      <c r="J52" s="2">
        <f t="shared" si="129"/>
        <v>7861</v>
      </c>
      <c r="K52" s="2">
        <f t="shared" si="129"/>
        <v>8175</v>
      </c>
      <c r="L52" s="2">
        <f t="shared" si="129"/>
        <v>8502</v>
      </c>
      <c r="M52" s="2">
        <f t="shared" si="129"/>
        <v>8842</v>
      </c>
      <c r="N52" s="2">
        <f t="shared" si="129"/>
        <v>9195</v>
      </c>
      <c r="O52" s="2">
        <f t="shared" si="129"/>
        <v>9562</v>
      </c>
      <c r="P52" s="2">
        <f t="shared" si="129"/>
        <v>9944</v>
      </c>
      <c r="Q52" s="2">
        <f t="shared" si="129"/>
        <v>10341</v>
      </c>
      <c r="R52" s="2">
        <f t="shared" si="129"/>
        <v>10754</v>
      </c>
      <c r="S52" s="2">
        <f t="shared" si="129"/>
        <v>11184</v>
      </c>
      <c r="T52" s="2">
        <f t="shared" si="129"/>
        <v>11631</v>
      </c>
      <c r="U52" s="2">
        <f t="shared" si="129"/>
        <v>12096</v>
      </c>
      <c r="V52" s="2">
        <f t="shared" si="129"/>
        <v>12579</v>
      </c>
      <c r="W52" s="2">
        <f t="shared" si="129"/>
        <v>13082</v>
      </c>
      <c r="X52" s="2">
        <f t="shared" si="129"/>
        <v>13605</v>
      </c>
      <c r="Y52" s="2">
        <f t="shared" si="129"/>
        <v>14149</v>
      </c>
      <c r="Z52" s="2">
        <f t="shared" si="129"/>
        <v>14714</v>
      </c>
      <c r="AA52" s="2">
        <f t="shared" si="129"/>
        <v>15302</v>
      </c>
    </row>
    <row r="53" spans="1:28">
      <c r="A53" s="4"/>
      <c r="B53" s="1" t="s">
        <v>44</v>
      </c>
      <c r="C53" s="3">
        <f>ROUND(C52*0.2*0.6,2)*12</f>
        <v>8606.88</v>
      </c>
      <c r="D53" s="3">
        <f t="shared" ref="D53:AA53" si="130">ROUND(D52*0.2*0.6,2)*12</f>
        <v>8951.04</v>
      </c>
      <c r="E53" s="3">
        <f t="shared" si="130"/>
        <v>9308.16</v>
      </c>
      <c r="F53" s="3">
        <f t="shared" si="130"/>
        <v>9679.68</v>
      </c>
      <c r="G53" s="3">
        <f t="shared" si="130"/>
        <v>10065.6</v>
      </c>
      <c r="H53" s="3">
        <f t="shared" si="130"/>
        <v>10467.36</v>
      </c>
      <c r="I53" s="3">
        <f t="shared" si="130"/>
        <v>10884.96</v>
      </c>
      <c r="J53" s="3">
        <f t="shared" si="130"/>
        <v>11319.84</v>
      </c>
      <c r="K53" s="3">
        <f t="shared" si="130"/>
        <v>11772</v>
      </c>
      <c r="L53" s="3">
        <f t="shared" si="130"/>
        <v>12242.88</v>
      </c>
      <c r="M53" s="3">
        <f t="shared" si="130"/>
        <v>12732.48</v>
      </c>
      <c r="N53" s="3">
        <f t="shared" si="130"/>
        <v>13240.8</v>
      </c>
      <c r="O53" s="3">
        <f t="shared" si="130"/>
        <v>13769.28</v>
      </c>
      <c r="P53" s="3">
        <f t="shared" si="130"/>
        <v>14319.36</v>
      </c>
      <c r="Q53" s="3">
        <f t="shared" si="130"/>
        <v>14891.04</v>
      </c>
      <c r="R53" s="3">
        <f t="shared" si="130"/>
        <v>15485.76</v>
      </c>
      <c r="S53" s="3">
        <f t="shared" si="130"/>
        <v>16104.96</v>
      </c>
      <c r="T53" s="3">
        <f t="shared" si="130"/>
        <v>16748.64</v>
      </c>
      <c r="U53" s="3">
        <f t="shared" si="130"/>
        <v>17418.24</v>
      </c>
      <c r="V53" s="3">
        <f t="shared" si="130"/>
        <v>18113.76</v>
      </c>
      <c r="W53" s="3">
        <f t="shared" si="130"/>
        <v>18838.08</v>
      </c>
      <c r="X53" s="3">
        <f t="shared" si="130"/>
        <v>19591.2</v>
      </c>
      <c r="Y53" s="3">
        <f t="shared" si="130"/>
        <v>20374.56</v>
      </c>
      <c r="Z53" s="3">
        <f t="shared" si="130"/>
        <v>21188.16</v>
      </c>
      <c r="AA53" s="3">
        <f t="shared" si="130"/>
        <v>22034.88</v>
      </c>
      <c r="AB53" s="5">
        <f>SUM(C53:AA53)</f>
        <v>358149.6</v>
      </c>
    </row>
    <row r="54" spans="1:27">
      <c r="A54" s="4"/>
      <c r="B54" s="1" t="s">
        <v>45</v>
      </c>
      <c r="C54" s="2">
        <v>7132</v>
      </c>
      <c r="D54" s="2">
        <f>ROUNDDOWN(POWER(1+4%,1)*C54,0)</f>
        <v>7417</v>
      </c>
      <c r="E54" s="2">
        <f t="shared" ref="E54:AA54" si="131">ROUNDDOWN(POWER(1+4%,1)*D54,0)</f>
        <v>7713</v>
      </c>
      <c r="F54" s="2">
        <f t="shared" si="131"/>
        <v>8021</v>
      </c>
      <c r="G54" s="2">
        <f t="shared" si="131"/>
        <v>8341</v>
      </c>
      <c r="H54" s="2">
        <f t="shared" si="131"/>
        <v>8674</v>
      </c>
      <c r="I54" s="2">
        <f t="shared" si="131"/>
        <v>9020</v>
      </c>
      <c r="J54" s="2">
        <f t="shared" si="131"/>
        <v>9380</v>
      </c>
      <c r="K54" s="2">
        <f t="shared" si="131"/>
        <v>9755</v>
      </c>
      <c r="L54" s="2">
        <f t="shared" si="131"/>
        <v>10145</v>
      </c>
      <c r="M54" s="2">
        <f t="shared" si="131"/>
        <v>10550</v>
      </c>
      <c r="N54" s="2">
        <f t="shared" si="131"/>
        <v>10972</v>
      </c>
      <c r="O54" s="2">
        <f t="shared" si="131"/>
        <v>11410</v>
      </c>
      <c r="P54" s="2">
        <f t="shared" si="131"/>
        <v>11866</v>
      </c>
      <c r="Q54" s="2">
        <f t="shared" si="131"/>
        <v>12340</v>
      </c>
      <c r="R54" s="2">
        <f t="shared" si="131"/>
        <v>12833</v>
      </c>
      <c r="S54" s="2">
        <f t="shared" si="131"/>
        <v>13346</v>
      </c>
      <c r="T54" s="2">
        <f t="shared" si="131"/>
        <v>13879</v>
      </c>
      <c r="U54" s="2">
        <f t="shared" si="131"/>
        <v>14434</v>
      </c>
      <c r="V54" s="2">
        <f t="shared" si="131"/>
        <v>15011</v>
      </c>
      <c r="W54" s="2">
        <f t="shared" si="131"/>
        <v>15611</v>
      </c>
      <c r="X54" s="2">
        <f t="shared" si="131"/>
        <v>16235</v>
      </c>
      <c r="Y54" s="2">
        <f t="shared" si="131"/>
        <v>16884</v>
      </c>
      <c r="Z54" s="2">
        <f t="shared" si="131"/>
        <v>17559</v>
      </c>
      <c r="AA54" s="2">
        <f t="shared" si="131"/>
        <v>18261</v>
      </c>
    </row>
    <row r="55" ht="33" customHeight="1" spans="1:27">
      <c r="A55" s="4"/>
      <c r="B55" s="1" t="s">
        <v>46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2"/>
      <c r="V55" s="2"/>
      <c r="AA55">
        <f>ROUND((AA54+AA54*0.6)/2*0.25,2)</f>
        <v>3652.2</v>
      </c>
    </row>
    <row r="56" ht="24" customHeight="1" spans="1:27">
      <c r="A56" s="4"/>
      <c r="B56" s="1" t="s">
        <v>47</v>
      </c>
      <c r="C56" s="2">
        <f>C53*0.4</f>
        <v>3442.752</v>
      </c>
      <c r="D56" s="2">
        <f t="shared" ref="D56:Q56" si="132">C56*1.05+D53*0.4</f>
        <v>7195.3056</v>
      </c>
      <c r="E56" s="2">
        <f t="shared" si="132"/>
        <v>11278.33488</v>
      </c>
      <c r="F56" s="2">
        <f t="shared" si="132"/>
        <v>15714.123624</v>
      </c>
      <c r="G56" s="2">
        <f t="shared" si="132"/>
        <v>20526.0698052</v>
      </c>
      <c r="H56" s="2">
        <f t="shared" si="132"/>
        <v>25739.31729546</v>
      </c>
      <c r="I56" s="2">
        <f t="shared" si="132"/>
        <v>31380.267160233</v>
      </c>
      <c r="J56" s="2">
        <f t="shared" si="132"/>
        <v>37477.2165182447</v>
      </c>
      <c r="K56" s="2">
        <f t="shared" si="132"/>
        <v>44059.8773441569</v>
      </c>
      <c r="L56" s="2">
        <f t="shared" si="132"/>
        <v>51160.0232113647</v>
      </c>
      <c r="M56" s="2">
        <f t="shared" si="132"/>
        <v>58811.016371933</v>
      </c>
      <c r="N56" s="2">
        <f t="shared" si="132"/>
        <v>67047.8871905296</v>
      </c>
      <c r="O56" s="2">
        <f t="shared" si="132"/>
        <v>75907.9935500561</v>
      </c>
      <c r="P56" s="2">
        <f t="shared" si="132"/>
        <v>85431.1372275589</v>
      </c>
      <c r="Q56" s="2">
        <f t="shared" si="132"/>
        <v>95659.1100889369</v>
      </c>
      <c r="R56" s="2">
        <f t="shared" ref="R56:AA56" si="133">Q56*1.05+R53*0.4</f>
        <v>106636.369593384</v>
      </c>
      <c r="S56" s="2">
        <f t="shared" si="133"/>
        <v>118410.172073053</v>
      </c>
      <c r="T56" s="2">
        <f t="shared" si="133"/>
        <v>131030.136676706</v>
      </c>
      <c r="U56" s="2">
        <f t="shared" si="133"/>
        <v>144548.939510541</v>
      </c>
      <c r="V56" s="2">
        <f t="shared" si="133"/>
        <v>159021.890486068</v>
      </c>
      <c r="W56" s="2">
        <f t="shared" si="133"/>
        <v>174508.217010371</v>
      </c>
      <c r="X56" s="2">
        <f t="shared" si="133"/>
        <v>191070.10786089</v>
      </c>
      <c r="Y56" s="2">
        <f t="shared" si="133"/>
        <v>208773.437253934</v>
      </c>
      <c r="Z56" s="2">
        <f t="shared" si="133"/>
        <v>227687.373116631</v>
      </c>
      <c r="AA56" s="2">
        <f t="shared" si="133"/>
        <v>247885.693772463</v>
      </c>
    </row>
    <row r="57" spans="1:27">
      <c r="A57" s="4"/>
      <c r="V57" s="2"/>
      <c r="AA57">
        <f>AA56/139</f>
        <v>1783.3503149098</v>
      </c>
    </row>
    <row r="58" spans="1:27">
      <c r="A58" s="4"/>
      <c r="B58" s="1" t="s">
        <v>49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f>SUM(AA55,AA57)</f>
        <v>5435.5503149098</v>
      </c>
    </row>
    <row r="59" spans="1:18">
      <c r="A59" s="4"/>
      <c r="B59" s="1" t="s">
        <v>50</v>
      </c>
      <c r="C59" s="3">
        <f>AA58</f>
        <v>5435.5503149098</v>
      </c>
      <c r="D59" s="2">
        <f>ROUND(POWER(1+5%,1)*C59,2)</f>
        <v>5707.33</v>
      </c>
      <c r="E59" s="2">
        <f t="shared" ref="E59:Q59" si="134">ROUND(POWER(1+5%,1)*D59,2)</f>
        <v>5992.7</v>
      </c>
      <c r="F59" s="2">
        <f t="shared" si="134"/>
        <v>6292.34</v>
      </c>
      <c r="G59" s="2">
        <f t="shared" si="134"/>
        <v>6606.96</v>
      </c>
      <c r="H59" s="2">
        <f t="shared" si="134"/>
        <v>6937.31</v>
      </c>
      <c r="I59" s="2">
        <f t="shared" si="134"/>
        <v>7284.18</v>
      </c>
      <c r="J59" s="2">
        <f t="shared" si="134"/>
        <v>7648.39</v>
      </c>
      <c r="K59" s="2">
        <f t="shared" si="134"/>
        <v>8030.81</v>
      </c>
      <c r="L59" s="2">
        <f t="shared" si="134"/>
        <v>8432.35</v>
      </c>
      <c r="M59" s="2">
        <f t="shared" si="134"/>
        <v>8853.97</v>
      </c>
      <c r="N59" s="2">
        <f t="shared" si="134"/>
        <v>9296.67</v>
      </c>
      <c r="O59" s="2">
        <f t="shared" si="134"/>
        <v>9761.5</v>
      </c>
      <c r="P59" s="2">
        <f t="shared" si="134"/>
        <v>10249.58</v>
      </c>
      <c r="Q59" s="2">
        <f t="shared" si="134"/>
        <v>10762.06</v>
      </c>
      <c r="R59" s="2"/>
    </row>
    <row r="60" ht="27" spans="1:18">
      <c r="A60" s="4"/>
      <c r="B60" s="1" t="s">
        <v>51</v>
      </c>
      <c r="C60" s="3">
        <f>C59*12</f>
        <v>65226.6037789176</v>
      </c>
      <c r="D60" s="3">
        <f t="shared" ref="D60" si="135">D59*12</f>
        <v>68487.96</v>
      </c>
      <c r="E60" s="3">
        <f t="shared" ref="E60" si="136">E59*12</f>
        <v>71912.4</v>
      </c>
      <c r="F60" s="3">
        <f t="shared" ref="F60" si="137">F59*12</f>
        <v>75508.08</v>
      </c>
      <c r="G60" s="3">
        <f t="shared" ref="G60" si="138">G59*12</f>
        <v>79283.52</v>
      </c>
      <c r="H60" s="3">
        <f t="shared" ref="H60" si="139">H59*12</f>
        <v>83247.72</v>
      </c>
      <c r="I60" s="3">
        <f t="shared" ref="I60" si="140">I59*12</f>
        <v>87410.16</v>
      </c>
      <c r="J60" s="3">
        <f t="shared" ref="J60" si="141">J59*12</f>
        <v>91780.68</v>
      </c>
      <c r="K60" s="3">
        <f t="shared" ref="K60" si="142">K59*12</f>
        <v>96369.72</v>
      </c>
      <c r="L60" s="3">
        <f t="shared" ref="L60" si="143">L59*12</f>
        <v>101188.2</v>
      </c>
      <c r="M60" s="3">
        <f t="shared" ref="M60" si="144">M59*12</f>
        <v>106247.64</v>
      </c>
      <c r="N60" s="3">
        <f t="shared" ref="N60" si="145">N59*12</f>
        <v>111560.04</v>
      </c>
      <c r="O60" s="3">
        <f t="shared" ref="O60" si="146">O59*12</f>
        <v>117138</v>
      </c>
      <c r="P60" s="3">
        <f t="shared" ref="P60" si="147">P59*12</f>
        <v>122994.96</v>
      </c>
      <c r="Q60" s="3">
        <f t="shared" ref="Q60" si="148">Q59*12</f>
        <v>129144.72</v>
      </c>
      <c r="R60" s="6">
        <f>SUM(C60:Q60)</f>
        <v>1407500.40377892</v>
      </c>
    </row>
  </sheetData>
  <mergeCells count="6">
    <mergeCell ref="A2:A10"/>
    <mergeCell ref="A12:A20"/>
    <mergeCell ref="A22:A30"/>
    <mergeCell ref="A32:A40"/>
    <mergeCell ref="A42:A50"/>
    <mergeCell ref="A52:A6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0"/>
  <sheetViews>
    <sheetView topLeftCell="A34" workbookViewId="0">
      <selection activeCell="C49" sqref="C49"/>
    </sheetView>
  </sheetViews>
  <sheetFormatPr defaultColWidth="9" defaultRowHeight="13.5"/>
  <cols>
    <col min="2" max="2" width="15.625" style="1" customWidth="1"/>
    <col min="3" max="3" width="13.625" customWidth="1"/>
    <col min="4" max="15" width="9.5" customWidth="1"/>
    <col min="16" max="18" width="10.375" customWidth="1"/>
    <col min="19" max="19" width="11.25" customWidth="1"/>
    <col min="20" max="21" width="10.375" customWidth="1"/>
    <col min="22" max="22" width="10.25" customWidth="1"/>
    <col min="23" max="23" width="11.5" customWidth="1"/>
    <col min="28" max="28" width="10.375" customWidth="1"/>
  </cols>
  <sheetData>
    <row r="1" spans="3:27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</row>
    <row r="2" spans="1:18">
      <c r="A2" s="4" t="s">
        <v>42</v>
      </c>
      <c r="B2" s="1" t="s">
        <v>43</v>
      </c>
      <c r="C2" s="2">
        <v>5977</v>
      </c>
      <c r="D2" s="2">
        <f>ROUNDDOWN(POWER(1+4%,1)*C2,0)</f>
        <v>6216</v>
      </c>
      <c r="E2" s="2">
        <f t="shared" ref="E2:Q2" si="0">ROUNDDOWN(POWER(1+4%,1)*D2,0)</f>
        <v>6464</v>
      </c>
      <c r="F2" s="2">
        <f t="shared" si="0"/>
        <v>6722</v>
      </c>
      <c r="G2" s="2">
        <f t="shared" si="0"/>
        <v>6990</v>
      </c>
      <c r="H2" s="2">
        <f t="shared" si="0"/>
        <v>7269</v>
      </c>
      <c r="I2" s="2">
        <f t="shared" si="0"/>
        <v>7559</v>
      </c>
      <c r="J2" s="2">
        <f t="shared" si="0"/>
        <v>7861</v>
      </c>
      <c r="K2" s="2">
        <f t="shared" si="0"/>
        <v>8175</v>
      </c>
      <c r="L2" s="2">
        <f t="shared" si="0"/>
        <v>8502</v>
      </c>
      <c r="M2" s="2">
        <f t="shared" si="0"/>
        <v>8842</v>
      </c>
      <c r="N2" s="2">
        <f t="shared" si="0"/>
        <v>9195</v>
      </c>
      <c r="O2" s="2">
        <f t="shared" si="0"/>
        <v>9562</v>
      </c>
      <c r="P2" s="2">
        <f t="shared" si="0"/>
        <v>9944</v>
      </c>
      <c r="Q2" s="2">
        <f t="shared" si="0"/>
        <v>10341</v>
      </c>
      <c r="R2" s="2"/>
    </row>
    <row r="3" spans="1:18">
      <c r="A3" s="4"/>
      <c r="B3" s="1" t="s">
        <v>44</v>
      </c>
      <c r="C3" s="3">
        <f>ROUND(C2*0.2,2)*12</f>
        <v>14344.8</v>
      </c>
      <c r="D3" s="3">
        <f t="shared" ref="D3:Q3" si="1">ROUND(D2*0.2,2)*12</f>
        <v>14918.4</v>
      </c>
      <c r="E3" s="3">
        <f t="shared" si="1"/>
        <v>15513.6</v>
      </c>
      <c r="F3" s="3">
        <f t="shared" si="1"/>
        <v>16132.8</v>
      </c>
      <c r="G3" s="3">
        <f t="shared" si="1"/>
        <v>16776</v>
      </c>
      <c r="H3" s="3">
        <f t="shared" si="1"/>
        <v>17445.6</v>
      </c>
      <c r="I3" s="3">
        <f t="shared" si="1"/>
        <v>18141.6</v>
      </c>
      <c r="J3" s="3">
        <f t="shared" si="1"/>
        <v>18866.4</v>
      </c>
      <c r="K3" s="3">
        <f t="shared" si="1"/>
        <v>19620</v>
      </c>
      <c r="L3" s="3">
        <f t="shared" si="1"/>
        <v>20404.8</v>
      </c>
      <c r="M3" s="3">
        <f t="shared" si="1"/>
        <v>21220.8</v>
      </c>
      <c r="N3" s="3">
        <f t="shared" si="1"/>
        <v>22068</v>
      </c>
      <c r="O3" s="3">
        <f t="shared" si="1"/>
        <v>22948.8</v>
      </c>
      <c r="P3" s="3">
        <f t="shared" si="1"/>
        <v>23865.6</v>
      </c>
      <c r="Q3" s="3">
        <f t="shared" si="1"/>
        <v>24818.4</v>
      </c>
      <c r="R3" s="5">
        <f>SUM(C3:Q3)</f>
        <v>287085.6</v>
      </c>
    </row>
    <row r="4" spans="1:18">
      <c r="A4" s="4"/>
      <c r="B4" s="1" t="s">
        <v>45</v>
      </c>
      <c r="C4" s="2">
        <v>7132</v>
      </c>
      <c r="D4" s="2">
        <f>ROUNDDOWN(POWER(1+4%,1)*C4,0)</f>
        <v>7417</v>
      </c>
      <c r="E4" s="2">
        <f t="shared" ref="E4:Q4" si="2">ROUNDDOWN(POWER(1+4%,1)*D4,0)</f>
        <v>7713</v>
      </c>
      <c r="F4" s="2">
        <f t="shared" si="2"/>
        <v>8021</v>
      </c>
      <c r="G4" s="2">
        <f t="shared" si="2"/>
        <v>8341</v>
      </c>
      <c r="H4" s="2">
        <f t="shared" si="2"/>
        <v>8674</v>
      </c>
      <c r="I4" s="2">
        <f t="shared" si="2"/>
        <v>9020</v>
      </c>
      <c r="J4" s="2">
        <f t="shared" si="2"/>
        <v>9380</v>
      </c>
      <c r="K4" s="2">
        <f t="shared" si="2"/>
        <v>9755</v>
      </c>
      <c r="L4" s="2">
        <f t="shared" si="2"/>
        <v>10145</v>
      </c>
      <c r="M4" s="2">
        <f t="shared" si="2"/>
        <v>10550</v>
      </c>
      <c r="N4" s="2">
        <f t="shared" si="2"/>
        <v>10972</v>
      </c>
      <c r="O4" s="2">
        <f t="shared" si="2"/>
        <v>11410</v>
      </c>
      <c r="P4" s="2">
        <f t="shared" si="2"/>
        <v>11866</v>
      </c>
      <c r="Q4" s="2">
        <f t="shared" si="2"/>
        <v>12340</v>
      </c>
      <c r="R4" s="2"/>
    </row>
    <row r="5" ht="33" customHeight="1" spans="1:18">
      <c r="A5" s="4"/>
      <c r="B5" s="1" t="s">
        <v>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>
        <f>ROUND((Q4+Q4)/2*0.15,2)</f>
        <v>1851</v>
      </c>
      <c r="R5" s="2"/>
    </row>
    <row r="6" ht="24" customHeight="1" spans="1:18">
      <c r="A6" s="4"/>
      <c r="B6" s="1" t="s">
        <v>47</v>
      </c>
      <c r="C6" s="2">
        <f>C3*0.4</f>
        <v>5737.92</v>
      </c>
      <c r="D6" s="2">
        <f t="shared" ref="D6:Q6" si="3">C6*1.05+D3*0.4</f>
        <v>11992.176</v>
      </c>
      <c r="E6" s="2">
        <f t="shared" si="3"/>
        <v>18797.2248</v>
      </c>
      <c r="F6" s="2">
        <f t="shared" si="3"/>
        <v>26190.20604</v>
      </c>
      <c r="G6" s="2">
        <f t="shared" si="3"/>
        <v>34210.116342</v>
      </c>
      <c r="H6" s="2">
        <f t="shared" si="3"/>
        <v>42898.8621591</v>
      </c>
      <c r="I6" s="2">
        <f t="shared" si="3"/>
        <v>52300.445267055</v>
      </c>
      <c r="J6" s="2">
        <f t="shared" si="3"/>
        <v>62462.0275304078</v>
      </c>
      <c r="K6" s="2">
        <f t="shared" si="3"/>
        <v>73433.1289069282</v>
      </c>
      <c r="L6" s="2">
        <f t="shared" si="3"/>
        <v>85266.7053522746</v>
      </c>
      <c r="M6" s="2">
        <f t="shared" si="3"/>
        <v>98018.3606198883</v>
      </c>
      <c r="N6" s="2">
        <f t="shared" si="3"/>
        <v>111746.478650883</v>
      </c>
      <c r="O6" s="2">
        <f t="shared" si="3"/>
        <v>126513.322583427</v>
      </c>
      <c r="P6" s="2">
        <f t="shared" si="3"/>
        <v>142385.228712598</v>
      </c>
      <c r="Q6" s="2">
        <f t="shared" si="3"/>
        <v>159431.850148228</v>
      </c>
      <c r="R6" s="2"/>
    </row>
    <row r="7" spans="1:18">
      <c r="A7" s="4"/>
      <c r="B7" s="1" t="s">
        <v>48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>
        <f>ROUND(Q6/170,2)</f>
        <v>937.83</v>
      </c>
      <c r="R7" s="2"/>
    </row>
    <row r="8" spans="1:18">
      <c r="A8" s="4"/>
      <c r="B8" s="1" t="s">
        <v>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>
        <f>SUM(Q5,Q7)</f>
        <v>2788.83</v>
      </c>
      <c r="R8" s="2"/>
    </row>
    <row r="9" spans="1:22">
      <c r="A9" s="4"/>
      <c r="B9" s="1" t="s">
        <v>50</v>
      </c>
      <c r="C9" s="3">
        <f>Q8</f>
        <v>2788.83</v>
      </c>
      <c r="D9" s="2">
        <f>ROUND(POWER(1+5%,1)*C9,2)</f>
        <v>2928.27</v>
      </c>
      <c r="E9" s="2">
        <f t="shared" ref="E9:V9" si="4">ROUND(POWER(1+5%,1)*D9,2)</f>
        <v>3074.68</v>
      </c>
      <c r="F9" s="2">
        <f t="shared" si="4"/>
        <v>3228.41</v>
      </c>
      <c r="G9" s="2">
        <f t="shared" si="4"/>
        <v>3389.83</v>
      </c>
      <c r="H9" s="2">
        <f t="shared" si="4"/>
        <v>3559.32</v>
      </c>
      <c r="I9" s="2">
        <f t="shared" si="4"/>
        <v>3737.29</v>
      </c>
      <c r="J9" s="2">
        <f t="shared" si="4"/>
        <v>3924.15</v>
      </c>
      <c r="K9" s="2">
        <f t="shared" si="4"/>
        <v>4120.36</v>
      </c>
      <c r="L9" s="2">
        <f t="shared" si="4"/>
        <v>4326.38</v>
      </c>
      <c r="M9" s="2">
        <f t="shared" si="4"/>
        <v>4542.7</v>
      </c>
      <c r="N9" s="2">
        <f t="shared" si="4"/>
        <v>4769.84</v>
      </c>
      <c r="O9" s="2">
        <f t="shared" si="4"/>
        <v>5008.33</v>
      </c>
      <c r="P9" s="2">
        <f t="shared" si="4"/>
        <v>5258.75</v>
      </c>
      <c r="Q9" s="2">
        <f t="shared" si="4"/>
        <v>5521.69</v>
      </c>
      <c r="R9" s="2">
        <f t="shared" si="4"/>
        <v>5797.77</v>
      </c>
      <c r="S9" s="2">
        <f t="shared" si="4"/>
        <v>6087.66</v>
      </c>
      <c r="T9" s="2">
        <f t="shared" si="4"/>
        <v>6392.04</v>
      </c>
      <c r="U9" s="2">
        <f t="shared" si="4"/>
        <v>6711.64</v>
      </c>
      <c r="V9" s="2">
        <f t="shared" si="4"/>
        <v>7047.22</v>
      </c>
    </row>
    <row r="10" ht="27" spans="1:23">
      <c r="A10" s="4"/>
      <c r="B10" s="1" t="s">
        <v>51</v>
      </c>
      <c r="C10" s="2">
        <f>C9*12</f>
        <v>33465.96</v>
      </c>
      <c r="D10" s="2">
        <f t="shared" ref="D10:Q10" si="5">D9*12</f>
        <v>35139.24</v>
      </c>
      <c r="E10" s="2">
        <f t="shared" si="5"/>
        <v>36896.16</v>
      </c>
      <c r="F10" s="2">
        <f t="shared" si="5"/>
        <v>38740.92</v>
      </c>
      <c r="G10" s="2">
        <f t="shared" si="5"/>
        <v>40677.96</v>
      </c>
      <c r="H10" s="2">
        <f t="shared" si="5"/>
        <v>42711.84</v>
      </c>
      <c r="I10" s="2">
        <f t="shared" si="5"/>
        <v>44847.48</v>
      </c>
      <c r="J10" s="2">
        <f t="shared" si="5"/>
        <v>47089.8</v>
      </c>
      <c r="K10" s="2">
        <f t="shared" si="5"/>
        <v>49444.32</v>
      </c>
      <c r="L10" s="2">
        <f t="shared" si="5"/>
        <v>51916.56</v>
      </c>
      <c r="M10" s="2">
        <f t="shared" si="5"/>
        <v>54512.4</v>
      </c>
      <c r="N10" s="2">
        <f t="shared" si="5"/>
        <v>57238.08</v>
      </c>
      <c r="O10" s="2">
        <f t="shared" si="5"/>
        <v>60099.96</v>
      </c>
      <c r="P10" s="2">
        <f t="shared" si="5"/>
        <v>63105</v>
      </c>
      <c r="Q10" s="2">
        <f t="shared" si="5"/>
        <v>66260.28</v>
      </c>
      <c r="R10" s="2">
        <f t="shared" ref="R10" si="6">R9*12</f>
        <v>69573.24</v>
      </c>
      <c r="S10" s="2">
        <f t="shared" ref="S10" si="7">S9*12</f>
        <v>73051.92</v>
      </c>
      <c r="T10" s="2">
        <f t="shared" ref="T10" si="8">T9*12</f>
        <v>76704.48</v>
      </c>
      <c r="U10" s="2">
        <f t="shared" ref="U10" si="9">U9*12</f>
        <v>80539.68</v>
      </c>
      <c r="V10" s="2">
        <f t="shared" ref="V10" si="10">V9*12</f>
        <v>84566.64</v>
      </c>
      <c r="W10" s="6">
        <f>SUM(C10:V10)</f>
        <v>1106581.92</v>
      </c>
    </row>
    <row r="12" spans="1:22">
      <c r="A12" s="4" t="s">
        <v>52</v>
      </c>
      <c r="B12" s="1" t="s">
        <v>43</v>
      </c>
      <c r="C12" s="2">
        <v>5977</v>
      </c>
      <c r="D12" s="2">
        <f>ROUNDDOWN(POWER(1+4%,1)*C12,0)</f>
        <v>6216</v>
      </c>
      <c r="E12" s="2">
        <f t="shared" ref="E12:V12" si="11">ROUNDDOWN(POWER(1+4%,1)*D12,0)</f>
        <v>6464</v>
      </c>
      <c r="F12" s="2">
        <f t="shared" si="11"/>
        <v>6722</v>
      </c>
      <c r="G12" s="2">
        <f t="shared" si="11"/>
        <v>6990</v>
      </c>
      <c r="H12" s="2">
        <f t="shared" si="11"/>
        <v>7269</v>
      </c>
      <c r="I12" s="2">
        <f t="shared" si="11"/>
        <v>7559</v>
      </c>
      <c r="J12" s="2">
        <f t="shared" si="11"/>
        <v>7861</v>
      </c>
      <c r="K12" s="2">
        <f t="shared" si="11"/>
        <v>8175</v>
      </c>
      <c r="L12" s="2">
        <f t="shared" si="11"/>
        <v>8502</v>
      </c>
      <c r="M12" s="2">
        <f t="shared" si="11"/>
        <v>8842</v>
      </c>
      <c r="N12" s="2">
        <f t="shared" si="11"/>
        <v>9195</v>
      </c>
      <c r="O12" s="2">
        <f t="shared" si="11"/>
        <v>9562</v>
      </c>
      <c r="P12" s="2">
        <f t="shared" si="11"/>
        <v>9944</v>
      </c>
      <c r="Q12" s="2">
        <f t="shared" si="11"/>
        <v>10341</v>
      </c>
      <c r="R12" s="2">
        <f t="shared" si="11"/>
        <v>10754</v>
      </c>
      <c r="S12" s="2">
        <f t="shared" si="11"/>
        <v>11184</v>
      </c>
      <c r="T12" s="2">
        <f t="shared" si="11"/>
        <v>11631</v>
      </c>
      <c r="U12" s="2">
        <f t="shared" si="11"/>
        <v>12096</v>
      </c>
      <c r="V12" s="2">
        <f t="shared" si="11"/>
        <v>12579</v>
      </c>
    </row>
    <row r="13" spans="1:23">
      <c r="A13" s="4"/>
      <c r="B13" s="1" t="s">
        <v>44</v>
      </c>
      <c r="C13" s="3">
        <f>ROUND(C12*0.2,2)*12</f>
        <v>14344.8</v>
      </c>
      <c r="D13" s="3">
        <f t="shared" ref="D13:V13" si="12">ROUND(D12*0.2,2)*12</f>
        <v>14918.4</v>
      </c>
      <c r="E13" s="3">
        <f t="shared" si="12"/>
        <v>15513.6</v>
      </c>
      <c r="F13" s="3">
        <f t="shared" si="12"/>
        <v>16132.8</v>
      </c>
      <c r="G13" s="3">
        <f t="shared" si="12"/>
        <v>16776</v>
      </c>
      <c r="H13" s="3">
        <f t="shared" si="12"/>
        <v>17445.6</v>
      </c>
      <c r="I13" s="3">
        <f t="shared" si="12"/>
        <v>18141.6</v>
      </c>
      <c r="J13" s="3">
        <f t="shared" si="12"/>
        <v>18866.4</v>
      </c>
      <c r="K13" s="3">
        <f t="shared" si="12"/>
        <v>19620</v>
      </c>
      <c r="L13" s="3">
        <f t="shared" si="12"/>
        <v>20404.8</v>
      </c>
      <c r="M13" s="3">
        <f t="shared" si="12"/>
        <v>21220.8</v>
      </c>
      <c r="N13" s="3">
        <f t="shared" si="12"/>
        <v>22068</v>
      </c>
      <c r="O13" s="3">
        <f t="shared" si="12"/>
        <v>22948.8</v>
      </c>
      <c r="P13" s="3">
        <f t="shared" si="12"/>
        <v>23865.6</v>
      </c>
      <c r="Q13" s="3">
        <f t="shared" si="12"/>
        <v>24818.4</v>
      </c>
      <c r="R13" s="3">
        <f t="shared" si="12"/>
        <v>25809.6</v>
      </c>
      <c r="S13" s="3">
        <f t="shared" si="12"/>
        <v>26841.6</v>
      </c>
      <c r="T13" s="3">
        <f t="shared" si="12"/>
        <v>27914.4</v>
      </c>
      <c r="U13" s="3">
        <f t="shared" si="12"/>
        <v>29030.4</v>
      </c>
      <c r="V13" s="3">
        <f t="shared" si="12"/>
        <v>30189.6</v>
      </c>
      <c r="W13" s="5">
        <f>SUM(C13:V13)</f>
        <v>426871.2</v>
      </c>
    </row>
    <row r="14" spans="1:22">
      <c r="A14" s="4"/>
      <c r="B14" s="1" t="s">
        <v>45</v>
      </c>
      <c r="C14" s="2">
        <v>7132</v>
      </c>
      <c r="D14" s="2">
        <f>ROUNDDOWN(POWER(1+4%,1)*C14,0)</f>
        <v>7417</v>
      </c>
      <c r="E14" s="2">
        <f t="shared" ref="E14:V14" si="13">ROUNDDOWN(POWER(1+4%,1)*D14,0)</f>
        <v>7713</v>
      </c>
      <c r="F14" s="2">
        <f t="shared" si="13"/>
        <v>8021</v>
      </c>
      <c r="G14" s="2">
        <f t="shared" si="13"/>
        <v>8341</v>
      </c>
      <c r="H14" s="2">
        <f t="shared" si="13"/>
        <v>8674</v>
      </c>
      <c r="I14" s="2">
        <f t="shared" si="13"/>
        <v>9020</v>
      </c>
      <c r="J14" s="2">
        <f t="shared" si="13"/>
        <v>9380</v>
      </c>
      <c r="K14" s="2">
        <f t="shared" si="13"/>
        <v>9755</v>
      </c>
      <c r="L14" s="2">
        <f t="shared" si="13"/>
        <v>10145</v>
      </c>
      <c r="M14" s="2">
        <f t="shared" si="13"/>
        <v>10550</v>
      </c>
      <c r="N14" s="2">
        <f t="shared" si="13"/>
        <v>10972</v>
      </c>
      <c r="O14" s="2">
        <f t="shared" si="13"/>
        <v>11410</v>
      </c>
      <c r="P14" s="2">
        <f t="shared" si="13"/>
        <v>11866</v>
      </c>
      <c r="Q14" s="2">
        <f t="shared" si="13"/>
        <v>12340</v>
      </c>
      <c r="R14" s="2">
        <f t="shared" si="13"/>
        <v>12833</v>
      </c>
      <c r="S14" s="2">
        <f t="shared" si="13"/>
        <v>13346</v>
      </c>
      <c r="T14" s="2">
        <f t="shared" si="13"/>
        <v>13879</v>
      </c>
      <c r="U14" s="2">
        <f t="shared" si="13"/>
        <v>14434</v>
      </c>
      <c r="V14" s="2">
        <f t="shared" si="13"/>
        <v>15011</v>
      </c>
    </row>
    <row r="15" ht="33" customHeight="1" spans="1:22">
      <c r="A15" s="4"/>
      <c r="B15" s="1" t="s">
        <v>46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2"/>
      <c r="V15" s="2">
        <f>ROUND((V14+V14)/2*0.2,2)</f>
        <v>3002.2</v>
      </c>
    </row>
    <row r="16" ht="24" customHeight="1" spans="1:22">
      <c r="A16" s="4"/>
      <c r="B16" s="1" t="s">
        <v>47</v>
      </c>
      <c r="C16" s="2">
        <f>C13*0.4</f>
        <v>5737.92</v>
      </c>
      <c r="D16" s="2">
        <f t="shared" ref="D16:Q16" si="14">C16*1.05+D13*0.4</f>
        <v>11992.176</v>
      </c>
      <c r="E16" s="2">
        <f t="shared" si="14"/>
        <v>18797.2248</v>
      </c>
      <c r="F16" s="2">
        <f t="shared" si="14"/>
        <v>26190.20604</v>
      </c>
      <c r="G16" s="2">
        <f t="shared" si="14"/>
        <v>34210.116342</v>
      </c>
      <c r="H16" s="2">
        <f t="shared" si="14"/>
        <v>42898.8621591</v>
      </c>
      <c r="I16" s="2">
        <f t="shared" si="14"/>
        <v>52300.445267055</v>
      </c>
      <c r="J16" s="2">
        <f t="shared" si="14"/>
        <v>62462.0275304078</v>
      </c>
      <c r="K16" s="2">
        <f t="shared" si="14"/>
        <v>73433.1289069282</v>
      </c>
      <c r="L16" s="2">
        <f t="shared" si="14"/>
        <v>85266.7053522746</v>
      </c>
      <c r="M16" s="2">
        <f t="shared" si="14"/>
        <v>98018.3606198883</v>
      </c>
      <c r="N16" s="2">
        <f t="shared" si="14"/>
        <v>111746.478650883</v>
      </c>
      <c r="O16" s="2">
        <f t="shared" si="14"/>
        <v>126513.322583427</v>
      </c>
      <c r="P16" s="2">
        <f t="shared" si="14"/>
        <v>142385.228712598</v>
      </c>
      <c r="Q16" s="2">
        <f t="shared" si="14"/>
        <v>159431.850148228</v>
      </c>
      <c r="R16" s="2">
        <f t="shared" ref="R16:V16" si="15">Q16*1.05+R13*0.4</f>
        <v>177727.28265564</v>
      </c>
      <c r="S16" s="2">
        <f t="shared" si="15"/>
        <v>197350.286788422</v>
      </c>
      <c r="T16" s="2">
        <f t="shared" si="15"/>
        <v>218383.561127843</v>
      </c>
      <c r="U16" s="2">
        <f t="shared" si="15"/>
        <v>240914.899184235</v>
      </c>
      <c r="V16" s="2">
        <f t="shared" si="15"/>
        <v>265036.484143447</v>
      </c>
    </row>
    <row r="17" spans="1:22">
      <c r="A17" s="4"/>
      <c r="V17" s="2">
        <f>V16/170</f>
        <v>1559.03814202027</v>
      </c>
    </row>
    <row r="18" spans="1:22">
      <c r="A18" s="4"/>
      <c r="B18" s="1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>
        <f t="shared" ref="V18" si="16">SUM(V15,V17)</f>
        <v>4561.23814202027</v>
      </c>
    </row>
    <row r="19" spans="1:22">
      <c r="A19" s="4"/>
      <c r="B19" s="1" t="s">
        <v>50</v>
      </c>
      <c r="C19" s="3">
        <f>V18</f>
        <v>4561.23814202027</v>
      </c>
      <c r="D19" s="2">
        <f>ROUND(POWER(1+5%,1)*C19,2)</f>
        <v>4789.3</v>
      </c>
      <c r="E19" s="2">
        <f t="shared" ref="E19:V19" si="17">ROUND(POWER(1+5%,1)*D19,2)</f>
        <v>5028.77</v>
      </c>
      <c r="F19" s="2">
        <f t="shared" si="17"/>
        <v>5280.21</v>
      </c>
      <c r="G19" s="2">
        <f t="shared" si="17"/>
        <v>5544.22</v>
      </c>
      <c r="H19" s="2">
        <f t="shared" si="17"/>
        <v>5821.43</v>
      </c>
      <c r="I19" s="2">
        <f t="shared" si="17"/>
        <v>6112.5</v>
      </c>
      <c r="J19" s="2">
        <f t="shared" si="17"/>
        <v>6418.13</v>
      </c>
      <c r="K19" s="2">
        <f t="shared" si="17"/>
        <v>6739.04</v>
      </c>
      <c r="L19" s="2">
        <f t="shared" si="17"/>
        <v>7075.99</v>
      </c>
      <c r="M19" s="2">
        <f t="shared" si="17"/>
        <v>7429.79</v>
      </c>
      <c r="N19" s="2">
        <f t="shared" si="17"/>
        <v>7801.28</v>
      </c>
      <c r="O19" s="2">
        <f t="shared" si="17"/>
        <v>8191.34</v>
      </c>
      <c r="P19" s="2">
        <f t="shared" si="17"/>
        <v>8600.91</v>
      </c>
      <c r="Q19" s="2">
        <f t="shared" si="17"/>
        <v>9030.96</v>
      </c>
      <c r="R19" s="2">
        <f t="shared" si="17"/>
        <v>9482.51</v>
      </c>
      <c r="S19" s="2">
        <f t="shared" si="17"/>
        <v>9956.64</v>
      </c>
      <c r="T19" s="2">
        <f t="shared" si="17"/>
        <v>10454.47</v>
      </c>
      <c r="U19" s="2">
        <f t="shared" si="17"/>
        <v>10977.19</v>
      </c>
      <c r="V19" s="2">
        <f t="shared" si="17"/>
        <v>11526.05</v>
      </c>
    </row>
    <row r="20" ht="27" spans="1:23">
      <c r="A20" s="4"/>
      <c r="B20" s="1" t="s">
        <v>51</v>
      </c>
      <c r="C20" s="3">
        <f>C19*12</f>
        <v>54734.8577042433</v>
      </c>
      <c r="D20" s="3">
        <f t="shared" ref="D20:Q20" si="18">D19*12</f>
        <v>57471.6</v>
      </c>
      <c r="E20" s="3">
        <f t="shared" si="18"/>
        <v>60345.24</v>
      </c>
      <c r="F20" s="3">
        <f t="shared" si="18"/>
        <v>63362.52</v>
      </c>
      <c r="G20" s="3">
        <f t="shared" si="18"/>
        <v>66530.64</v>
      </c>
      <c r="H20" s="3">
        <f t="shared" si="18"/>
        <v>69857.16</v>
      </c>
      <c r="I20" s="3">
        <f t="shared" si="18"/>
        <v>73350</v>
      </c>
      <c r="J20" s="3">
        <f t="shared" si="18"/>
        <v>77017.56</v>
      </c>
      <c r="K20" s="3">
        <f t="shared" si="18"/>
        <v>80868.48</v>
      </c>
      <c r="L20" s="3">
        <f t="shared" si="18"/>
        <v>84911.88</v>
      </c>
      <c r="M20" s="3">
        <f t="shared" si="18"/>
        <v>89157.48</v>
      </c>
      <c r="N20" s="3">
        <f t="shared" si="18"/>
        <v>93615.36</v>
      </c>
      <c r="O20" s="3">
        <f t="shared" si="18"/>
        <v>98296.08</v>
      </c>
      <c r="P20" s="3">
        <f t="shared" si="18"/>
        <v>103210.92</v>
      </c>
      <c r="Q20" s="3">
        <f t="shared" si="18"/>
        <v>108371.52</v>
      </c>
      <c r="R20" s="3">
        <f t="shared" ref="R20" si="19">R19*12</f>
        <v>113790.12</v>
      </c>
      <c r="S20" s="3">
        <f t="shared" ref="S20" si="20">S19*12</f>
        <v>119479.68</v>
      </c>
      <c r="T20" s="3">
        <f t="shared" ref="T20" si="21">T19*12</f>
        <v>125453.64</v>
      </c>
      <c r="U20" s="3">
        <f t="shared" ref="U20:V20" si="22">U19*12</f>
        <v>131726.28</v>
      </c>
      <c r="V20" s="3">
        <f t="shared" si="22"/>
        <v>138312.6</v>
      </c>
      <c r="W20" s="7">
        <f>SUM(C20:V20)</f>
        <v>1809863.61770424</v>
      </c>
    </row>
    <row r="22" spans="1:27">
      <c r="A22" s="4" t="s">
        <v>53</v>
      </c>
      <c r="B22" s="1" t="s">
        <v>43</v>
      </c>
      <c r="C22" s="2">
        <v>5977</v>
      </c>
      <c r="D22" s="2">
        <f>ROUNDDOWN(POWER(1+4%,1)*C22,0)</f>
        <v>6216</v>
      </c>
      <c r="E22" s="2">
        <f t="shared" ref="E22:AA22" si="23">ROUNDDOWN(POWER(1+4%,1)*D22,0)</f>
        <v>6464</v>
      </c>
      <c r="F22" s="2">
        <f t="shared" si="23"/>
        <v>6722</v>
      </c>
      <c r="G22" s="2">
        <f t="shared" si="23"/>
        <v>6990</v>
      </c>
      <c r="H22" s="2">
        <f t="shared" si="23"/>
        <v>7269</v>
      </c>
      <c r="I22" s="2">
        <f t="shared" si="23"/>
        <v>7559</v>
      </c>
      <c r="J22" s="2">
        <f t="shared" si="23"/>
        <v>7861</v>
      </c>
      <c r="K22" s="2">
        <f t="shared" si="23"/>
        <v>8175</v>
      </c>
      <c r="L22" s="2">
        <f t="shared" si="23"/>
        <v>8502</v>
      </c>
      <c r="M22" s="2">
        <f t="shared" si="23"/>
        <v>8842</v>
      </c>
      <c r="N22" s="2">
        <f t="shared" si="23"/>
        <v>9195</v>
      </c>
      <c r="O22" s="2">
        <f t="shared" si="23"/>
        <v>9562</v>
      </c>
      <c r="P22" s="2">
        <f t="shared" si="23"/>
        <v>9944</v>
      </c>
      <c r="Q22" s="2">
        <f t="shared" si="23"/>
        <v>10341</v>
      </c>
      <c r="R22" s="2">
        <f t="shared" si="23"/>
        <v>10754</v>
      </c>
      <c r="S22" s="2">
        <f t="shared" si="23"/>
        <v>11184</v>
      </c>
      <c r="T22" s="2">
        <f t="shared" si="23"/>
        <v>11631</v>
      </c>
      <c r="U22" s="2">
        <f t="shared" si="23"/>
        <v>12096</v>
      </c>
      <c r="V22" s="2">
        <f t="shared" si="23"/>
        <v>12579</v>
      </c>
      <c r="W22" s="2">
        <f t="shared" si="23"/>
        <v>13082</v>
      </c>
      <c r="X22" s="2">
        <f t="shared" si="23"/>
        <v>13605</v>
      </c>
      <c r="Y22" s="2">
        <f t="shared" si="23"/>
        <v>14149</v>
      </c>
      <c r="Z22" s="2">
        <f t="shared" si="23"/>
        <v>14714</v>
      </c>
      <c r="AA22" s="2">
        <f t="shared" si="23"/>
        <v>15302</v>
      </c>
    </row>
    <row r="23" spans="1:28">
      <c r="A23" s="4"/>
      <c r="B23" s="1" t="s">
        <v>44</v>
      </c>
      <c r="C23" s="3">
        <f>ROUND(C22*0.2,2)*12</f>
        <v>14344.8</v>
      </c>
      <c r="D23" s="3">
        <f t="shared" ref="D23:AA23" si="24">ROUND(D22*0.2,2)*12</f>
        <v>14918.4</v>
      </c>
      <c r="E23" s="3">
        <f t="shared" si="24"/>
        <v>15513.6</v>
      </c>
      <c r="F23" s="3">
        <f t="shared" si="24"/>
        <v>16132.8</v>
      </c>
      <c r="G23" s="3">
        <f t="shared" si="24"/>
        <v>16776</v>
      </c>
      <c r="H23" s="3">
        <f t="shared" si="24"/>
        <v>17445.6</v>
      </c>
      <c r="I23" s="3">
        <f t="shared" si="24"/>
        <v>18141.6</v>
      </c>
      <c r="J23" s="3">
        <f t="shared" si="24"/>
        <v>18866.4</v>
      </c>
      <c r="K23" s="3">
        <f t="shared" si="24"/>
        <v>19620</v>
      </c>
      <c r="L23" s="3">
        <f t="shared" si="24"/>
        <v>20404.8</v>
      </c>
      <c r="M23" s="3">
        <f t="shared" si="24"/>
        <v>21220.8</v>
      </c>
      <c r="N23" s="3">
        <f t="shared" si="24"/>
        <v>22068</v>
      </c>
      <c r="O23" s="3">
        <f t="shared" si="24"/>
        <v>22948.8</v>
      </c>
      <c r="P23" s="3">
        <f t="shared" si="24"/>
        <v>23865.6</v>
      </c>
      <c r="Q23" s="3">
        <f t="shared" si="24"/>
        <v>24818.4</v>
      </c>
      <c r="R23" s="3">
        <f t="shared" si="24"/>
        <v>25809.6</v>
      </c>
      <c r="S23" s="3">
        <f t="shared" si="24"/>
        <v>26841.6</v>
      </c>
      <c r="T23" s="3">
        <f t="shared" si="24"/>
        <v>27914.4</v>
      </c>
      <c r="U23" s="3">
        <f t="shared" si="24"/>
        <v>29030.4</v>
      </c>
      <c r="V23" s="3">
        <f t="shared" si="24"/>
        <v>30189.6</v>
      </c>
      <c r="W23" s="3">
        <f t="shared" si="24"/>
        <v>31396.8</v>
      </c>
      <c r="X23" s="3">
        <f t="shared" si="24"/>
        <v>32652</v>
      </c>
      <c r="Y23" s="3">
        <f t="shared" si="24"/>
        <v>33957.6</v>
      </c>
      <c r="Z23" s="3">
        <f t="shared" si="24"/>
        <v>35313.6</v>
      </c>
      <c r="AA23" s="3">
        <f t="shared" si="24"/>
        <v>36724.8</v>
      </c>
      <c r="AB23" s="5">
        <f>SUM(C23:AA23)</f>
        <v>596916</v>
      </c>
    </row>
    <row r="24" spans="1:27">
      <c r="A24" s="4"/>
      <c r="B24" s="1" t="s">
        <v>45</v>
      </c>
      <c r="C24" s="2">
        <v>7132</v>
      </c>
      <c r="D24" s="2">
        <f>ROUNDDOWN(POWER(1+4%,1)*C24,0)</f>
        <v>7417</v>
      </c>
      <c r="E24" s="2">
        <f t="shared" ref="E24:AA24" si="25">ROUNDDOWN(POWER(1+4%,1)*D24,0)</f>
        <v>7713</v>
      </c>
      <c r="F24" s="2">
        <f t="shared" si="25"/>
        <v>8021</v>
      </c>
      <c r="G24" s="2">
        <f t="shared" si="25"/>
        <v>8341</v>
      </c>
      <c r="H24" s="2">
        <f t="shared" si="25"/>
        <v>8674</v>
      </c>
      <c r="I24" s="2">
        <f t="shared" si="25"/>
        <v>9020</v>
      </c>
      <c r="J24" s="2">
        <f t="shared" si="25"/>
        <v>9380</v>
      </c>
      <c r="K24" s="2">
        <f t="shared" si="25"/>
        <v>9755</v>
      </c>
      <c r="L24" s="2">
        <f t="shared" si="25"/>
        <v>10145</v>
      </c>
      <c r="M24" s="2">
        <f t="shared" si="25"/>
        <v>10550</v>
      </c>
      <c r="N24" s="2">
        <f t="shared" si="25"/>
        <v>10972</v>
      </c>
      <c r="O24" s="2">
        <f t="shared" si="25"/>
        <v>11410</v>
      </c>
      <c r="P24" s="2">
        <f t="shared" si="25"/>
        <v>11866</v>
      </c>
      <c r="Q24" s="2">
        <f t="shared" si="25"/>
        <v>12340</v>
      </c>
      <c r="R24" s="2">
        <f t="shared" si="25"/>
        <v>12833</v>
      </c>
      <c r="S24" s="2">
        <f t="shared" si="25"/>
        <v>13346</v>
      </c>
      <c r="T24" s="2">
        <f t="shared" si="25"/>
        <v>13879</v>
      </c>
      <c r="U24" s="2">
        <f t="shared" si="25"/>
        <v>14434</v>
      </c>
      <c r="V24" s="2">
        <f t="shared" si="25"/>
        <v>15011</v>
      </c>
      <c r="W24" s="2">
        <f t="shared" si="25"/>
        <v>15611</v>
      </c>
      <c r="X24" s="2">
        <f t="shared" si="25"/>
        <v>16235</v>
      </c>
      <c r="Y24" s="2">
        <f t="shared" si="25"/>
        <v>16884</v>
      </c>
      <c r="Z24" s="2">
        <f t="shared" si="25"/>
        <v>17559</v>
      </c>
      <c r="AA24" s="2">
        <f t="shared" si="25"/>
        <v>18261</v>
      </c>
    </row>
    <row r="25" ht="33" customHeight="1" spans="1:27">
      <c r="A25" s="4"/>
      <c r="B25" s="1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"/>
      <c r="V25" s="2"/>
      <c r="AA25">
        <f>ROUND((AA24+AA24)/2*0.25,2)</f>
        <v>4565.25</v>
      </c>
    </row>
    <row r="26" ht="24" customHeight="1" spans="1:27">
      <c r="A26" s="4"/>
      <c r="B26" s="1" t="s">
        <v>47</v>
      </c>
      <c r="C26" s="2">
        <f>C23*0.4</f>
        <v>5737.92</v>
      </c>
      <c r="D26" s="2">
        <f t="shared" ref="D26:Q26" si="26">C26*1.05+D23*0.4</f>
        <v>11992.176</v>
      </c>
      <c r="E26" s="2">
        <f t="shared" si="26"/>
        <v>18797.2248</v>
      </c>
      <c r="F26" s="2">
        <f t="shared" si="26"/>
        <v>26190.20604</v>
      </c>
      <c r="G26" s="2">
        <f t="shared" si="26"/>
        <v>34210.116342</v>
      </c>
      <c r="H26" s="2">
        <f t="shared" si="26"/>
        <v>42898.8621591</v>
      </c>
      <c r="I26" s="2">
        <f t="shared" si="26"/>
        <v>52300.445267055</v>
      </c>
      <c r="J26" s="2">
        <f t="shared" si="26"/>
        <v>62462.0275304078</v>
      </c>
      <c r="K26" s="2">
        <f t="shared" si="26"/>
        <v>73433.1289069282</v>
      </c>
      <c r="L26" s="2">
        <f t="shared" si="26"/>
        <v>85266.7053522746</v>
      </c>
      <c r="M26" s="2">
        <f t="shared" si="26"/>
        <v>98018.3606198883</v>
      </c>
      <c r="N26" s="2">
        <f t="shared" si="26"/>
        <v>111746.478650883</v>
      </c>
      <c r="O26" s="2">
        <f t="shared" si="26"/>
        <v>126513.322583427</v>
      </c>
      <c r="P26" s="2">
        <f t="shared" si="26"/>
        <v>142385.228712598</v>
      </c>
      <c r="Q26" s="2">
        <f t="shared" si="26"/>
        <v>159431.850148228</v>
      </c>
      <c r="R26" s="2">
        <f t="shared" ref="R26:AA26" si="27">Q26*1.05+R23*0.4</f>
        <v>177727.28265564</v>
      </c>
      <c r="S26" s="2">
        <f t="shared" si="27"/>
        <v>197350.286788422</v>
      </c>
      <c r="T26" s="2">
        <f t="shared" si="27"/>
        <v>218383.561127843</v>
      </c>
      <c r="U26" s="2">
        <f t="shared" si="27"/>
        <v>240914.899184235</v>
      </c>
      <c r="V26" s="2">
        <f t="shared" si="27"/>
        <v>265036.484143447</v>
      </c>
      <c r="W26" s="2">
        <f t="shared" si="27"/>
        <v>290847.028350619</v>
      </c>
      <c r="X26" s="2">
        <f t="shared" si="27"/>
        <v>318450.17976815</v>
      </c>
      <c r="Y26" s="2">
        <f t="shared" si="27"/>
        <v>347955.728756557</v>
      </c>
      <c r="Z26" s="2">
        <f t="shared" si="27"/>
        <v>379478.955194385</v>
      </c>
      <c r="AA26" s="2">
        <f t="shared" si="27"/>
        <v>413142.822954104</v>
      </c>
    </row>
    <row r="27" spans="1:27">
      <c r="A27" s="4"/>
      <c r="V27" s="2"/>
      <c r="AA27">
        <f>AA26/170</f>
        <v>2430.25189973003</v>
      </c>
    </row>
    <row r="28" spans="1:27">
      <c r="A28" s="4"/>
      <c r="B28" s="1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ref="AA28" si="28">SUM(AA25,AA27)</f>
        <v>6995.50189973003</v>
      </c>
    </row>
    <row r="29" spans="1:22">
      <c r="A29" s="4"/>
      <c r="B29" s="1" t="s">
        <v>50</v>
      </c>
      <c r="C29" s="3">
        <f>AA28</f>
        <v>6995.50189973003</v>
      </c>
      <c r="D29" s="2">
        <f>ROUND(POWER(1+5%,1)*C29,2)</f>
        <v>7345.28</v>
      </c>
      <c r="E29" s="2">
        <f t="shared" ref="E29:V29" si="29">ROUND(POWER(1+5%,1)*D29,2)</f>
        <v>7712.54</v>
      </c>
      <c r="F29" s="2">
        <f t="shared" si="29"/>
        <v>8098.17</v>
      </c>
      <c r="G29" s="2">
        <f t="shared" si="29"/>
        <v>8503.08</v>
      </c>
      <c r="H29" s="2">
        <f t="shared" si="29"/>
        <v>8928.23</v>
      </c>
      <c r="I29" s="2">
        <f t="shared" si="29"/>
        <v>9374.64</v>
      </c>
      <c r="J29" s="2">
        <f t="shared" si="29"/>
        <v>9843.37</v>
      </c>
      <c r="K29" s="2">
        <f t="shared" si="29"/>
        <v>10335.54</v>
      </c>
      <c r="L29" s="2">
        <f t="shared" si="29"/>
        <v>10852.32</v>
      </c>
      <c r="M29" s="2">
        <f t="shared" si="29"/>
        <v>11394.94</v>
      </c>
      <c r="N29" s="2">
        <f t="shared" si="29"/>
        <v>11964.69</v>
      </c>
      <c r="O29" s="2">
        <f t="shared" si="29"/>
        <v>12562.92</v>
      </c>
      <c r="P29" s="2">
        <f t="shared" si="29"/>
        <v>13191.07</v>
      </c>
      <c r="Q29" s="2">
        <f t="shared" si="29"/>
        <v>13850.62</v>
      </c>
      <c r="R29" s="2">
        <f t="shared" si="29"/>
        <v>14543.15</v>
      </c>
      <c r="S29" s="2">
        <f t="shared" si="29"/>
        <v>15270.31</v>
      </c>
      <c r="T29" s="2">
        <f t="shared" si="29"/>
        <v>16033.83</v>
      </c>
      <c r="U29" s="2">
        <f t="shared" si="29"/>
        <v>16835.52</v>
      </c>
      <c r="V29" s="2">
        <f t="shared" si="29"/>
        <v>17677.3</v>
      </c>
    </row>
    <row r="30" ht="27" spans="1:23">
      <c r="A30" s="4"/>
      <c r="B30" s="1" t="s">
        <v>51</v>
      </c>
      <c r="C30" s="3">
        <f>C29*12</f>
        <v>83946.0227967603</v>
      </c>
      <c r="D30" s="3">
        <f t="shared" ref="D30:Q30" si="30">D29*12</f>
        <v>88143.36</v>
      </c>
      <c r="E30" s="3">
        <f t="shared" si="30"/>
        <v>92550.48</v>
      </c>
      <c r="F30" s="3">
        <f t="shared" si="30"/>
        <v>97178.04</v>
      </c>
      <c r="G30" s="3">
        <f t="shared" si="30"/>
        <v>102036.96</v>
      </c>
      <c r="H30" s="3">
        <f t="shared" si="30"/>
        <v>107138.76</v>
      </c>
      <c r="I30" s="3">
        <f t="shared" si="30"/>
        <v>112495.68</v>
      </c>
      <c r="J30" s="3">
        <f t="shared" si="30"/>
        <v>118120.44</v>
      </c>
      <c r="K30" s="3">
        <f t="shared" si="30"/>
        <v>124026.48</v>
      </c>
      <c r="L30" s="3">
        <f t="shared" si="30"/>
        <v>130227.84</v>
      </c>
      <c r="M30" s="3">
        <f t="shared" si="30"/>
        <v>136739.28</v>
      </c>
      <c r="N30" s="3">
        <f t="shared" si="30"/>
        <v>143576.28</v>
      </c>
      <c r="O30" s="3">
        <f t="shared" si="30"/>
        <v>150755.04</v>
      </c>
      <c r="P30" s="3">
        <f t="shared" si="30"/>
        <v>158292.84</v>
      </c>
      <c r="Q30" s="3">
        <f t="shared" si="30"/>
        <v>166207.44</v>
      </c>
      <c r="R30" s="3">
        <f t="shared" ref="R30" si="31">R29*12</f>
        <v>174517.8</v>
      </c>
      <c r="S30" s="3">
        <f t="shared" ref="S30" si="32">S29*12</f>
        <v>183243.72</v>
      </c>
      <c r="T30" s="3">
        <f t="shared" ref="T30" si="33">T29*12</f>
        <v>192405.96</v>
      </c>
      <c r="U30" s="3">
        <f t="shared" ref="U30" si="34">U29*12</f>
        <v>202026.24</v>
      </c>
      <c r="V30" s="3">
        <f t="shared" ref="V30" si="35">V29*12</f>
        <v>212127.6</v>
      </c>
      <c r="W30" s="7">
        <f>SUM(C30:V30)</f>
        <v>2775756.26279676</v>
      </c>
    </row>
    <row r="32" spans="1:18">
      <c r="A32" s="4" t="s">
        <v>42</v>
      </c>
      <c r="B32" s="1" t="s">
        <v>43</v>
      </c>
      <c r="C32" s="2">
        <v>5977</v>
      </c>
      <c r="D32" s="2">
        <f>ROUNDDOWN(POWER(1+4%,1)*C32,0)</f>
        <v>6216</v>
      </c>
      <c r="E32" s="2">
        <f t="shared" ref="E32:Q32" si="36">ROUNDDOWN(POWER(1+4%,1)*D32,0)</f>
        <v>6464</v>
      </c>
      <c r="F32" s="2">
        <f t="shared" si="36"/>
        <v>6722</v>
      </c>
      <c r="G32" s="2">
        <f t="shared" si="36"/>
        <v>6990</v>
      </c>
      <c r="H32" s="2">
        <f t="shared" si="36"/>
        <v>7269</v>
      </c>
      <c r="I32" s="2">
        <f t="shared" si="36"/>
        <v>7559</v>
      </c>
      <c r="J32" s="2">
        <f t="shared" si="36"/>
        <v>7861</v>
      </c>
      <c r="K32" s="2">
        <f t="shared" si="36"/>
        <v>8175</v>
      </c>
      <c r="L32" s="2">
        <f t="shared" si="36"/>
        <v>8502</v>
      </c>
      <c r="M32" s="2">
        <f t="shared" si="36"/>
        <v>8842</v>
      </c>
      <c r="N32" s="2">
        <f t="shared" si="36"/>
        <v>9195</v>
      </c>
      <c r="O32" s="2">
        <f t="shared" si="36"/>
        <v>9562</v>
      </c>
      <c r="P32" s="2">
        <f t="shared" si="36"/>
        <v>9944</v>
      </c>
      <c r="Q32" s="2">
        <f t="shared" si="36"/>
        <v>10341</v>
      </c>
      <c r="R32" s="2"/>
    </row>
    <row r="33" spans="1:18">
      <c r="A33" s="4"/>
      <c r="B33" s="1" t="s">
        <v>44</v>
      </c>
      <c r="C33" s="3">
        <f>ROUND(C32*0.6*0.2,2)*12</f>
        <v>8606.88</v>
      </c>
      <c r="D33" s="3">
        <f t="shared" ref="D33:Q33" si="37">ROUND(D32*0.6*0.2,2)*12</f>
        <v>8951.04</v>
      </c>
      <c r="E33" s="3">
        <f t="shared" si="37"/>
        <v>9308.16</v>
      </c>
      <c r="F33" s="3">
        <f t="shared" si="37"/>
        <v>9679.68</v>
      </c>
      <c r="G33" s="3">
        <f t="shared" si="37"/>
        <v>10065.6</v>
      </c>
      <c r="H33" s="3">
        <f t="shared" si="37"/>
        <v>10467.36</v>
      </c>
      <c r="I33" s="3">
        <f t="shared" si="37"/>
        <v>10884.96</v>
      </c>
      <c r="J33" s="3">
        <f t="shared" si="37"/>
        <v>11319.84</v>
      </c>
      <c r="K33" s="3">
        <f t="shared" si="37"/>
        <v>11772</v>
      </c>
      <c r="L33" s="3">
        <f t="shared" si="37"/>
        <v>12242.88</v>
      </c>
      <c r="M33" s="3">
        <f t="shared" si="37"/>
        <v>12732.48</v>
      </c>
      <c r="N33" s="3">
        <f t="shared" si="37"/>
        <v>13240.8</v>
      </c>
      <c r="O33" s="3">
        <f t="shared" si="37"/>
        <v>13769.28</v>
      </c>
      <c r="P33" s="3">
        <f t="shared" si="37"/>
        <v>14319.36</v>
      </c>
      <c r="Q33" s="3">
        <f t="shared" si="37"/>
        <v>14891.04</v>
      </c>
      <c r="R33" s="5">
        <f>SUM(C33:Q33)</f>
        <v>172251.36</v>
      </c>
    </row>
    <row r="34" spans="1:18">
      <c r="A34" s="4"/>
      <c r="B34" s="1" t="s">
        <v>45</v>
      </c>
      <c r="C34" s="2">
        <v>7132</v>
      </c>
      <c r="D34" s="2">
        <f>ROUNDDOWN(POWER(1+4%,1)*C34,0)</f>
        <v>7417</v>
      </c>
      <c r="E34" s="2">
        <f t="shared" ref="E34:Q34" si="38">ROUNDDOWN(POWER(1+4%,1)*D34,0)</f>
        <v>7713</v>
      </c>
      <c r="F34" s="2">
        <f t="shared" si="38"/>
        <v>8021</v>
      </c>
      <c r="G34" s="2">
        <f t="shared" si="38"/>
        <v>8341</v>
      </c>
      <c r="H34" s="2">
        <f t="shared" si="38"/>
        <v>8674</v>
      </c>
      <c r="I34" s="2">
        <f t="shared" si="38"/>
        <v>9020</v>
      </c>
      <c r="J34" s="2">
        <f t="shared" si="38"/>
        <v>9380</v>
      </c>
      <c r="K34" s="2">
        <f t="shared" si="38"/>
        <v>9755</v>
      </c>
      <c r="L34" s="2">
        <f t="shared" si="38"/>
        <v>10145</v>
      </c>
      <c r="M34" s="2">
        <f t="shared" si="38"/>
        <v>10550</v>
      </c>
      <c r="N34" s="2">
        <f t="shared" si="38"/>
        <v>10972</v>
      </c>
      <c r="O34" s="2">
        <f t="shared" si="38"/>
        <v>11410</v>
      </c>
      <c r="P34" s="2">
        <f t="shared" si="38"/>
        <v>11866</v>
      </c>
      <c r="Q34" s="2">
        <f t="shared" si="38"/>
        <v>12340</v>
      </c>
      <c r="R34" s="2"/>
    </row>
    <row r="35" ht="33" customHeight="1" spans="1:18">
      <c r="A35" s="4"/>
      <c r="B35" s="1" t="s">
        <v>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>
        <f>ROUND((Q34+Q34*0.6)/2*0.15,2)</f>
        <v>1480.8</v>
      </c>
      <c r="R35" s="2"/>
    </row>
    <row r="36" ht="24" customHeight="1" spans="1:18">
      <c r="A36" s="4"/>
      <c r="B36" s="1" t="s">
        <v>47</v>
      </c>
      <c r="C36" s="2">
        <f>C33*0.4</f>
        <v>3442.752</v>
      </c>
      <c r="D36" s="2">
        <f t="shared" ref="D36:Q36" si="39">C36*1.05+D33*0.4</f>
        <v>7195.3056</v>
      </c>
      <c r="E36" s="2">
        <f t="shared" si="39"/>
        <v>11278.33488</v>
      </c>
      <c r="F36" s="2">
        <f t="shared" si="39"/>
        <v>15714.123624</v>
      </c>
      <c r="G36" s="2">
        <f t="shared" si="39"/>
        <v>20526.0698052</v>
      </c>
      <c r="H36" s="2">
        <f t="shared" si="39"/>
        <v>25739.31729546</v>
      </c>
      <c r="I36" s="2">
        <f t="shared" si="39"/>
        <v>31380.267160233</v>
      </c>
      <c r="J36" s="2">
        <f t="shared" si="39"/>
        <v>37477.2165182447</v>
      </c>
      <c r="K36" s="2">
        <f t="shared" si="39"/>
        <v>44059.8773441569</v>
      </c>
      <c r="L36" s="2">
        <f t="shared" si="39"/>
        <v>51160.0232113647</v>
      </c>
      <c r="M36" s="2">
        <f t="shared" si="39"/>
        <v>58811.016371933</v>
      </c>
      <c r="N36" s="2">
        <f t="shared" si="39"/>
        <v>67047.8871905296</v>
      </c>
      <c r="O36" s="2">
        <f t="shared" si="39"/>
        <v>75907.9935500561</v>
      </c>
      <c r="P36" s="2">
        <f t="shared" si="39"/>
        <v>85431.1372275589</v>
      </c>
      <c r="Q36" s="2">
        <f t="shared" si="39"/>
        <v>95659.1100889369</v>
      </c>
      <c r="R36" s="2"/>
    </row>
    <row r="37" spans="1:18">
      <c r="A37" s="4"/>
      <c r="B37" s="1" t="s">
        <v>48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>
        <f>ROUND(Q36/170,2)</f>
        <v>562.7</v>
      </c>
      <c r="R37" s="2"/>
    </row>
    <row r="38" spans="1:18">
      <c r="A38" s="4"/>
      <c r="B38" s="1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>
        <f>SUM(Q35,Q37)</f>
        <v>2043.5</v>
      </c>
      <c r="R38" s="2"/>
    </row>
    <row r="39" spans="1:22">
      <c r="A39" s="4"/>
      <c r="B39" s="1" t="s">
        <v>50</v>
      </c>
      <c r="C39" s="3">
        <f>Q38</f>
        <v>2043.5</v>
      </c>
      <c r="D39" s="2">
        <f>ROUND(POWER(1+5%,1)*C39,2)</f>
        <v>2145.68</v>
      </c>
      <c r="E39" s="2">
        <f t="shared" ref="E39:V39" si="40">ROUND(POWER(1+5%,1)*D39,2)</f>
        <v>2252.96</v>
      </c>
      <c r="F39" s="2">
        <f t="shared" si="40"/>
        <v>2365.61</v>
      </c>
      <c r="G39" s="2">
        <f t="shared" si="40"/>
        <v>2483.89</v>
      </c>
      <c r="H39" s="2">
        <f t="shared" si="40"/>
        <v>2608.08</v>
      </c>
      <c r="I39" s="2">
        <f t="shared" si="40"/>
        <v>2738.48</v>
      </c>
      <c r="J39" s="2">
        <f t="shared" si="40"/>
        <v>2875.4</v>
      </c>
      <c r="K39" s="2">
        <f t="shared" si="40"/>
        <v>3019.17</v>
      </c>
      <c r="L39" s="2">
        <f t="shared" si="40"/>
        <v>3170.13</v>
      </c>
      <c r="M39" s="2">
        <f t="shared" si="40"/>
        <v>3328.64</v>
      </c>
      <c r="N39" s="2">
        <f t="shared" si="40"/>
        <v>3495.07</v>
      </c>
      <c r="O39" s="2">
        <f t="shared" si="40"/>
        <v>3669.82</v>
      </c>
      <c r="P39" s="2">
        <f t="shared" si="40"/>
        <v>3853.31</v>
      </c>
      <c r="Q39" s="2">
        <f t="shared" si="40"/>
        <v>4045.98</v>
      </c>
      <c r="R39" s="2">
        <f t="shared" si="40"/>
        <v>4248.28</v>
      </c>
      <c r="S39" s="2">
        <f t="shared" si="40"/>
        <v>4460.69</v>
      </c>
      <c r="T39" s="2">
        <f t="shared" si="40"/>
        <v>4683.72</v>
      </c>
      <c r="U39" s="2">
        <f t="shared" si="40"/>
        <v>4917.91</v>
      </c>
      <c r="V39" s="2">
        <f t="shared" si="40"/>
        <v>5163.81</v>
      </c>
    </row>
    <row r="40" ht="27" spans="1:23">
      <c r="A40" s="4"/>
      <c r="B40" s="1" t="s">
        <v>51</v>
      </c>
      <c r="C40" s="2">
        <f>C39*12</f>
        <v>24522</v>
      </c>
      <c r="D40" s="2">
        <f t="shared" ref="D40" si="41">D39*12</f>
        <v>25748.16</v>
      </c>
      <c r="E40" s="2">
        <f t="shared" ref="E40" si="42">E39*12</f>
        <v>27035.52</v>
      </c>
      <c r="F40" s="2">
        <f t="shared" ref="F40" si="43">F39*12</f>
        <v>28387.32</v>
      </c>
      <c r="G40" s="2">
        <f t="shared" ref="G40" si="44">G39*12</f>
        <v>29806.68</v>
      </c>
      <c r="H40" s="2">
        <f t="shared" ref="H40" si="45">H39*12</f>
        <v>31296.96</v>
      </c>
      <c r="I40" s="2">
        <f t="shared" ref="I40" si="46">I39*12</f>
        <v>32861.76</v>
      </c>
      <c r="J40" s="2">
        <f t="shared" ref="J40" si="47">J39*12</f>
        <v>34504.8</v>
      </c>
      <c r="K40" s="2">
        <f t="shared" ref="K40" si="48">K39*12</f>
        <v>36230.04</v>
      </c>
      <c r="L40" s="2">
        <f t="shared" ref="L40" si="49">L39*12</f>
        <v>38041.56</v>
      </c>
      <c r="M40" s="2">
        <f t="shared" ref="M40" si="50">M39*12</f>
        <v>39943.68</v>
      </c>
      <c r="N40" s="2">
        <f t="shared" ref="N40" si="51">N39*12</f>
        <v>41940.84</v>
      </c>
      <c r="O40" s="2">
        <f t="shared" ref="O40" si="52">O39*12</f>
        <v>44037.84</v>
      </c>
      <c r="P40" s="2">
        <f t="shared" ref="P40" si="53">P39*12</f>
        <v>46239.72</v>
      </c>
      <c r="Q40" s="2">
        <f t="shared" ref="Q40" si="54">Q39*12</f>
        <v>48551.76</v>
      </c>
      <c r="R40" s="2">
        <f t="shared" ref="R40" si="55">R39*12</f>
        <v>50979.36</v>
      </c>
      <c r="S40" s="2">
        <f t="shared" ref="S40" si="56">S39*12</f>
        <v>53528.28</v>
      </c>
      <c r="T40" s="2">
        <f t="shared" ref="T40" si="57">T39*12</f>
        <v>56204.64</v>
      </c>
      <c r="U40" s="2">
        <f t="shared" ref="U40" si="58">U39*12</f>
        <v>59014.92</v>
      </c>
      <c r="V40" s="2">
        <f t="shared" ref="V40" si="59">V39*12</f>
        <v>61965.72</v>
      </c>
      <c r="W40" s="6">
        <f>SUM(C40:V40)</f>
        <v>810841.56</v>
      </c>
    </row>
    <row r="42" spans="1:22">
      <c r="A42" s="4" t="s">
        <v>52</v>
      </c>
      <c r="B42" s="1" t="s">
        <v>43</v>
      </c>
      <c r="C42" s="2">
        <v>5977</v>
      </c>
      <c r="D42" s="2">
        <f>ROUNDDOWN(POWER(1+4%,1)*C42,0)</f>
        <v>6216</v>
      </c>
      <c r="E42" s="2">
        <f t="shared" ref="E42:V42" si="60">ROUNDDOWN(POWER(1+4%,1)*D42,0)</f>
        <v>6464</v>
      </c>
      <c r="F42" s="2">
        <f t="shared" si="60"/>
        <v>6722</v>
      </c>
      <c r="G42" s="2">
        <f t="shared" si="60"/>
        <v>6990</v>
      </c>
      <c r="H42" s="2">
        <f t="shared" si="60"/>
        <v>7269</v>
      </c>
      <c r="I42" s="2">
        <f t="shared" si="60"/>
        <v>7559</v>
      </c>
      <c r="J42" s="2">
        <f t="shared" si="60"/>
        <v>7861</v>
      </c>
      <c r="K42" s="2">
        <f t="shared" si="60"/>
        <v>8175</v>
      </c>
      <c r="L42" s="2">
        <f t="shared" si="60"/>
        <v>8502</v>
      </c>
      <c r="M42" s="2">
        <f t="shared" si="60"/>
        <v>8842</v>
      </c>
      <c r="N42" s="2">
        <f t="shared" si="60"/>
        <v>9195</v>
      </c>
      <c r="O42" s="2">
        <f t="shared" si="60"/>
        <v>9562</v>
      </c>
      <c r="P42" s="2">
        <f t="shared" si="60"/>
        <v>9944</v>
      </c>
      <c r="Q42" s="2">
        <f t="shared" si="60"/>
        <v>10341</v>
      </c>
      <c r="R42" s="2">
        <f t="shared" si="60"/>
        <v>10754</v>
      </c>
      <c r="S42" s="2">
        <f t="shared" si="60"/>
        <v>11184</v>
      </c>
      <c r="T42" s="2">
        <f t="shared" si="60"/>
        <v>11631</v>
      </c>
      <c r="U42" s="2">
        <f t="shared" si="60"/>
        <v>12096</v>
      </c>
      <c r="V42" s="2">
        <f t="shared" si="60"/>
        <v>12579</v>
      </c>
    </row>
    <row r="43" spans="1:23">
      <c r="A43" s="4"/>
      <c r="B43" s="1" t="s">
        <v>44</v>
      </c>
      <c r="C43" s="3">
        <f>ROUND(C42*0.6*0.2,2)*12</f>
        <v>8606.88</v>
      </c>
      <c r="D43" s="3">
        <f t="shared" ref="D43:V43" si="61">ROUND(D42*0.6*0.2,2)*12</f>
        <v>8951.04</v>
      </c>
      <c r="E43" s="3">
        <f t="shared" si="61"/>
        <v>9308.16</v>
      </c>
      <c r="F43" s="3">
        <f t="shared" si="61"/>
        <v>9679.68</v>
      </c>
      <c r="G43" s="3">
        <f t="shared" si="61"/>
        <v>10065.6</v>
      </c>
      <c r="H43" s="3">
        <f t="shared" si="61"/>
        <v>10467.36</v>
      </c>
      <c r="I43" s="3">
        <f t="shared" si="61"/>
        <v>10884.96</v>
      </c>
      <c r="J43" s="3">
        <f t="shared" si="61"/>
        <v>11319.84</v>
      </c>
      <c r="K43" s="3">
        <f t="shared" si="61"/>
        <v>11772</v>
      </c>
      <c r="L43" s="3">
        <f t="shared" si="61"/>
        <v>12242.88</v>
      </c>
      <c r="M43" s="3">
        <f t="shared" si="61"/>
        <v>12732.48</v>
      </c>
      <c r="N43" s="3">
        <f t="shared" si="61"/>
        <v>13240.8</v>
      </c>
      <c r="O43" s="3">
        <f t="shared" si="61"/>
        <v>13769.28</v>
      </c>
      <c r="P43" s="3">
        <f t="shared" si="61"/>
        <v>14319.36</v>
      </c>
      <c r="Q43" s="3">
        <f t="shared" si="61"/>
        <v>14891.04</v>
      </c>
      <c r="R43" s="3">
        <f t="shared" si="61"/>
        <v>15485.76</v>
      </c>
      <c r="S43" s="3">
        <f t="shared" si="61"/>
        <v>16104.96</v>
      </c>
      <c r="T43" s="3">
        <f t="shared" si="61"/>
        <v>16748.64</v>
      </c>
      <c r="U43" s="3">
        <f t="shared" si="61"/>
        <v>17418.24</v>
      </c>
      <c r="V43" s="3">
        <f t="shared" si="61"/>
        <v>18113.76</v>
      </c>
      <c r="W43" s="5">
        <f>SUM(C43:V43)</f>
        <v>256122.72</v>
      </c>
    </row>
    <row r="44" spans="1:22">
      <c r="A44" s="4"/>
      <c r="B44" s="1" t="s">
        <v>45</v>
      </c>
      <c r="C44" s="2">
        <v>7132</v>
      </c>
      <c r="D44" s="2">
        <f>ROUNDDOWN(POWER(1+4%,1)*C44,0)</f>
        <v>7417</v>
      </c>
      <c r="E44" s="2">
        <f t="shared" ref="E44:V44" si="62">ROUNDDOWN(POWER(1+4%,1)*D44,0)</f>
        <v>7713</v>
      </c>
      <c r="F44" s="2">
        <f t="shared" si="62"/>
        <v>8021</v>
      </c>
      <c r="G44" s="2">
        <f t="shared" si="62"/>
        <v>8341</v>
      </c>
      <c r="H44" s="2">
        <f t="shared" si="62"/>
        <v>8674</v>
      </c>
      <c r="I44" s="2">
        <f t="shared" si="62"/>
        <v>9020</v>
      </c>
      <c r="J44" s="2">
        <f t="shared" si="62"/>
        <v>9380</v>
      </c>
      <c r="K44" s="2">
        <f t="shared" si="62"/>
        <v>9755</v>
      </c>
      <c r="L44" s="2">
        <f t="shared" si="62"/>
        <v>10145</v>
      </c>
      <c r="M44" s="2">
        <f t="shared" si="62"/>
        <v>10550</v>
      </c>
      <c r="N44" s="2">
        <f t="shared" si="62"/>
        <v>10972</v>
      </c>
      <c r="O44" s="2">
        <f t="shared" si="62"/>
        <v>11410</v>
      </c>
      <c r="P44" s="2">
        <f t="shared" si="62"/>
        <v>11866</v>
      </c>
      <c r="Q44" s="2">
        <f t="shared" si="62"/>
        <v>12340</v>
      </c>
      <c r="R44" s="2">
        <f t="shared" si="62"/>
        <v>12833</v>
      </c>
      <c r="S44" s="2">
        <f t="shared" si="62"/>
        <v>13346</v>
      </c>
      <c r="T44" s="2">
        <f t="shared" si="62"/>
        <v>13879</v>
      </c>
      <c r="U44" s="2">
        <f t="shared" si="62"/>
        <v>14434</v>
      </c>
      <c r="V44" s="2">
        <f t="shared" si="62"/>
        <v>15011</v>
      </c>
    </row>
    <row r="45" ht="33" customHeight="1" spans="1:22">
      <c r="A45" s="4"/>
      <c r="B45" s="1" t="s">
        <v>46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V45" s="2">
        <f>ROUND((V44+V44*0.6)/2*0.2,2)</f>
        <v>2401.76</v>
      </c>
    </row>
    <row r="46" ht="24" customHeight="1" spans="1:22">
      <c r="A46" s="4"/>
      <c r="B46" s="1" t="s">
        <v>47</v>
      </c>
      <c r="C46" s="2">
        <f>C43*0.4</f>
        <v>3442.752</v>
      </c>
      <c r="D46" s="2">
        <f t="shared" ref="D46:Q46" si="63">C46*1.05+D43*0.4</f>
        <v>7195.3056</v>
      </c>
      <c r="E46" s="2">
        <f t="shared" si="63"/>
        <v>11278.33488</v>
      </c>
      <c r="F46" s="2">
        <f t="shared" si="63"/>
        <v>15714.123624</v>
      </c>
      <c r="G46" s="2">
        <f t="shared" si="63"/>
        <v>20526.0698052</v>
      </c>
      <c r="H46" s="2">
        <f t="shared" si="63"/>
        <v>25739.31729546</v>
      </c>
      <c r="I46" s="2">
        <f t="shared" si="63"/>
        <v>31380.267160233</v>
      </c>
      <c r="J46" s="2">
        <f t="shared" si="63"/>
        <v>37477.2165182447</v>
      </c>
      <c r="K46" s="2">
        <f t="shared" si="63"/>
        <v>44059.8773441569</v>
      </c>
      <c r="L46" s="2">
        <f t="shared" si="63"/>
        <v>51160.0232113647</v>
      </c>
      <c r="M46" s="2">
        <f t="shared" si="63"/>
        <v>58811.016371933</v>
      </c>
      <c r="N46" s="2">
        <f t="shared" si="63"/>
        <v>67047.8871905296</v>
      </c>
      <c r="O46" s="2">
        <f t="shared" si="63"/>
        <v>75907.9935500561</v>
      </c>
      <c r="P46" s="2">
        <f t="shared" si="63"/>
        <v>85431.1372275589</v>
      </c>
      <c r="Q46" s="2">
        <f t="shared" si="63"/>
        <v>95659.1100889369</v>
      </c>
      <c r="R46" s="2">
        <f t="shared" ref="R46:V46" si="64">Q46*1.05+R43*0.4</f>
        <v>106636.369593384</v>
      </c>
      <c r="S46" s="2">
        <f t="shared" si="64"/>
        <v>118410.172073053</v>
      </c>
      <c r="T46" s="2">
        <f t="shared" si="64"/>
        <v>131030.136676706</v>
      </c>
      <c r="U46" s="2">
        <f t="shared" si="64"/>
        <v>144548.939510541</v>
      </c>
      <c r="V46" s="2">
        <f t="shared" si="64"/>
        <v>159021.890486068</v>
      </c>
    </row>
    <row r="47" spans="1:22">
      <c r="A47" s="4"/>
      <c r="V47" s="2">
        <f>V46/170</f>
        <v>935.422885212164</v>
      </c>
    </row>
    <row r="48" spans="1:22">
      <c r="A48" s="4"/>
      <c r="B48" s="1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>
        <f t="shared" ref="V48" si="65">SUM(V45,V47)</f>
        <v>3337.18288521216</v>
      </c>
    </row>
    <row r="49" spans="1:22">
      <c r="A49" s="4"/>
      <c r="B49" s="1" t="s">
        <v>50</v>
      </c>
      <c r="C49" s="3">
        <f>V48</f>
        <v>3337.18288521216</v>
      </c>
      <c r="D49" s="2">
        <f>ROUND(POWER(1+5%,1)*C49,2)</f>
        <v>3504.04</v>
      </c>
      <c r="E49" s="2">
        <f t="shared" ref="E49:V49" si="66">ROUND(POWER(1+5%,1)*D49,2)</f>
        <v>3679.24</v>
      </c>
      <c r="F49" s="2">
        <f t="shared" si="66"/>
        <v>3863.2</v>
      </c>
      <c r="G49" s="2">
        <f t="shared" si="66"/>
        <v>4056.36</v>
      </c>
      <c r="H49" s="2">
        <f t="shared" si="66"/>
        <v>4259.18</v>
      </c>
      <c r="I49" s="2">
        <f t="shared" si="66"/>
        <v>4472.14</v>
      </c>
      <c r="J49" s="2">
        <f t="shared" si="66"/>
        <v>4695.75</v>
      </c>
      <c r="K49" s="2">
        <f t="shared" si="66"/>
        <v>4930.54</v>
      </c>
      <c r="L49" s="2">
        <f t="shared" si="66"/>
        <v>5177.07</v>
      </c>
      <c r="M49" s="2">
        <f t="shared" si="66"/>
        <v>5435.92</v>
      </c>
      <c r="N49" s="2">
        <f t="shared" si="66"/>
        <v>5707.72</v>
      </c>
      <c r="O49" s="2">
        <f t="shared" si="66"/>
        <v>5993.11</v>
      </c>
      <c r="P49" s="2">
        <f t="shared" si="66"/>
        <v>6292.77</v>
      </c>
      <c r="Q49" s="2">
        <f t="shared" si="66"/>
        <v>6607.41</v>
      </c>
      <c r="R49" s="2">
        <f t="shared" si="66"/>
        <v>6937.78</v>
      </c>
      <c r="S49" s="2">
        <f t="shared" si="66"/>
        <v>7284.67</v>
      </c>
      <c r="T49" s="2">
        <f t="shared" si="66"/>
        <v>7648.9</v>
      </c>
      <c r="U49" s="2">
        <f t="shared" si="66"/>
        <v>8031.35</v>
      </c>
      <c r="V49" s="2">
        <f t="shared" si="66"/>
        <v>8432.92</v>
      </c>
    </row>
    <row r="50" ht="27" spans="1:23">
      <c r="A50" s="4"/>
      <c r="B50" s="1" t="s">
        <v>51</v>
      </c>
      <c r="C50" s="3">
        <f>C49*12</f>
        <v>40046.194622546</v>
      </c>
      <c r="D50" s="3">
        <f t="shared" ref="D50" si="67">D49*12</f>
        <v>42048.48</v>
      </c>
      <c r="E50" s="3">
        <f t="shared" ref="E50" si="68">E49*12</f>
        <v>44150.88</v>
      </c>
      <c r="F50" s="3">
        <f t="shared" ref="F50" si="69">F49*12</f>
        <v>46358.4</v>
      </c>
      <c r="G50" s="3">
        <f t="shared" ref="G50" si="70">G49*12</f>
        <v>48676.32</v>
      </c>
      <c r="H50" s="3">
        <f t="shared" ref="H50" si="71">H49*12</f>
        <v>51110.16</v>
      </c>
      <c r="I50" s="3">
        <f t="shared" ref="I50" si="72">I49*12</f>
        <v>53665.68</v>
      </c>
      <c r="J50" s="3">
        <f t="shared" ref="J50" si="73">J49*12</f>
        <v>56349</v>
      </c>
      <c r="K50" s="3">
        <f t="shared" ref="K50" si="74">K49*12</f>
        <v>59166.48</v>
      </c>
      <c r="L50" s="3">
        <f t="shared" ref="L50" si="75">L49*12</f>
        <v>62124.84</v>
      </c>
      <c r="M50" s="3">
        <f t="shared" ref="M50" si="76">M49*12</f>
        <v>65231.04</v>
      </c>
      <c r="N50" s="3">
        <f t="shared" ref="N50" si="77">N49*12</f>
        <v>68492.64</v>
      </c>
      <c r="O50" s="3">
        <f t="shared" ref="O50" si="78">O49*12</f>
        <v>71917.32</v>
      </c>
      <c r="P50" s="3">
        <f t="shared" ref="P50" si="79">P49*12</f>
        <v>75513.24</v>
      </c>
      <c r="Q50" s="3">
        <f t="shared" ref="Q50" si="80">Q49*12</f>
        <v>79288.92</v>
      </c>
      <c r="R50" s="3">
        <f t="shared" ref="R50" si="81">R49*12</f>
        <v>83253.36</v>
      </c>
      <c r="S50" s="3">
        <f t="shared" ref="S50" si="82">S49*12</f>
        <v>87416.04</v>
      </c>
      <c r="T50" s="3">
        <f t="shared" ref="T50" si="83">T49*12</f>
        <v>91786.8</v>
      </c>
      <c r="U50" s="3">
        <f t="shared" ref="U50" si="84">U49*12</f>
        <v>96376.2</v>
      </c>
      <c r="V50" s="3">
        <f t="shared" ref="V50" si="85">V49*12</f>
        <v>101195.04</v>
      </c>
      <c r="W50" s="7">
        <f>SUM(C50:V50)</f>
        <v>1324167.03462255</v>
      </c>
    </row>
    <row r="52" spans="1:27">
      <c r="A52" s="4" t="s">
        <v>53</v>
      </c>
      <c r="B52" s="1" t="s">
        <v>43</v>
      </c>
      <c r="C52" s="2">
        <v>5977</v>
      </c>
      <c r="D52" s="2">
        <f>ROUNDDOWN(POWER(1+4%,1)*C52,0)</f>
        <v>6216</v>
      </c>
      <c r="E52" s="2">
        <f t="shared" ref="E52:AA52" si="86">ROUNDDOWN(POWER(1+4%,1)*D52,0)</f>
        <v>6464</v>
      </c>
      <c r="F52" s="2">
        <f t="shared" si="86"/>
        <v>6722</v>
      </c>
      <c r="G52" s="2">
        <f t="shared" si="86"/>
        <v>6990</v>
      </c>
      <c r="H52" s="2">
        <f t="shared" si="86"/>
        <v>7269</v>
      </c>
      <c r="I52" s="2">
        <f t="shared" si="86"/>
        <v>7559</v>
      </c>
      <c r="J52" s="2">
        <f t="shared" si="86"/>
        <v>7861</v>
      </c>
      <c r="K52" s="2">
        <f t="shared" si="86"/>
        <v>8175</v>
      </c>
      <c r="L52" s="2">
        <f t="shared" si="86"/>
        <v>8502</v>
      </c>
      <c r="M52" s="2">
        <f t="shared" si="86"/>
        <v>8842</v>
      </c>
      <c r="N52" s="2">
        <f t="shared" si="86"/>
        <v>9195</v>
      </c>
      <c r="O52" s="2">
        <f t="shared" si="86"/>
        <v>9562</v>
      </c>
      <c r="P52" s="2">
        <f t="shared" si="86"/>
        <v>9944</v>
      </c>
      <c r="Q52" s="2">
        <f t="shared" si="86"/>
        <v>10341</v>
      </c>
      <c r="R52" s="2">
        <f t="shared" si="86"/>
        <v>10754</v>
      </c>
      <c r="S52" s="2">
        <f t="shared" si="86"/>
        <v>11184</v>
      </c>
      <c r="T52" s="2">
        <f t="shared" si="86"/>
        <v>11631</v>
      </c>
      <c r="U52" s="2">
        <f t="shared" si="86"/>
        <v>12096</v>
      </c>
      <c r="V52" s="2">
        <f t="shared" si="86"/>
        <v>12579</v>
      </c>
      <c r="W52" s="2">
        <f t="shared" si="86"/>
        <v>13082</v>
      </c>
      <c r="X52" s="2">
        <f t="shared" si="86"/>
        <v>13605</v>
      </c>
      <c r="Y52" s="2">
        <f t="shared" si="86"/>
        <v>14149</v>
      </c>
      <c r="Z52" s="2">
        <f t="shared" si="86"/>
        <v>14714</v>
      </c>
      <c r="AA52" s="2">
        <f t="shared" si="86"/>
        <v>15302</v>
      </c>
    </row>
    <row r="53" spans="1:28">
      <c r="A53" s="4"/>
      <c r="B53" s="1" t="s">
        <v>44</v>
      </c>
      <c r="C53" s="3">
        <f>ROUND(C52*0.6*0.2,2)*12</f>
        <v>8606.88</v>
      </c>
      <c r="D53" s="3">
        <f t="shared" ref="D53:AA53" si="87">ROUND(D52*0.6*0.2,2)*12</f>
        <v>8951.04</v>
      </c>
      <c r="E53" s="3">
        <f t="shared" si="87"/>
        <v>9308.16</v>
      </c>
      <c r="F53" s="3">
        <f t="shared" si="87"/>
        <v>9679.68</v>
      </c>
      <c r="G53" s="3">
        <f t="shared" si="87"/>
        <v>10065.6</v>
      </c>
      <c r="H53" s="3">
        <f t="shared" si="87"/>
        <v>10467.36</v>
      </c>
      <c r="I53" s="3">
        <f t="shared" si="87"/>
        <v>10884.96</v>
      </c>
      <c r="J53" s="3">
        <f t="shared" si="87"/>
        <v>11319.84</v>
      </c>
      <c r="K53" s="3">
        <f t="shared" si="87"/>
        <v>11772</v>
      </c>
      <c r="L53" s="3">
        <f t="shared" si="87"/>
        <v>12242.88</v>
      </c>
      <c r="M53" s="3">
        <f t="shared" si="87"/>
        <v>12732.48</v>
      </c>
      <c r="N53" s="3">
        <f t="shared" si="87"/>
        <v>13240.8</v>
      </c>
      <c r="O53" s="3">
        <f t="shared" si="87"/>
        <v>13769.28</v>
      </c>
      <c r="P53" s="3">
        <f t="shared" si="87"/>
        <v>14319.36</v>
      </c>
      <c r="Q53" s="3">
        <f t="shared" si="87"/>
        <v>14891.04</v>
      </c>
      <c r="R53" s="3">
        <f t="shared" si="87"/>
        <v>15485.76</v>
      </c>
      <c r="S53" s="3">
        <f t="shared" si="87"/>
        <v>16104.96</v>
      </c>
      <c r="T53" s="3">
        <f t="shared" si="87"/>
        <v>16748.64</v>
      </c>
      <c r="U53" s="3">
        <f t="shared" si="87"/>
        <v>17418.24</v>
      </c>
      <c r="V53" s="3">
        <f t="shared" si="87"/>
        <v>18113.76</v>
      </c>
      <c r="W53" s="3">
        <f t="shared" si="87"/>
        <v>18838.08</v>
      </c>
      <c r="X53" s="3">
        <f t="shared" si="87"/>
        <v>19591.2</v>
      </c>
      <c r="Y53" s="3">
        <f t="shared" si="87"/>
        <v>20374.56</v>
      </c>
      <c r="Z53" s="3">
        <f t="shared" si="87"/>
        <v>21188.16</v>
      </c>
      <c r="AA53" s="3">
        <f t="shared" si="87"/>
        <v>22034.88</v>
      </c>
      <c r="AB53" s="5">
        <f>SUM(C53:AA53)</f>
        <v>358149.6</v>
      </c>
    </row>
    <row r="54" spans="1:27">
      <c r="A54" s="4"/>
      <c r="B54" s="1" t="s">
        <v>45</v>
      </c>
      <c r="C54" s="2">
        <v>7132</v>
      </c>
      <c r="D54" s="2">
        <f>ROUNDDOWN(POWER(1+4%,1)*C54,0)</f>
        <v>7417</v>
      </c>
      <c r="E54" s="2">
        <f t="shared" ref="E54:AA54" si="88">ROUNDDOWN(POWER(1+4%,1)*D54,0)</f>
        <v>7713</v>
      </c>
      <c r="F54" s="2">
        <f t="shared" si="88"/>
        <v>8021</v>
      </c>
      <c r="G54" s="2">
        <f t="shared" si="88"/>
        <v>8341</v>
      </c>
      <c r="H54" s="2">
        <f t="shared" si="88"/>
        <v>8674</v>
      </c>
      <c r="I54" s="2">
        <f t="shared" si="88"/>
        <v>9020</v>
      </c>
      <c r="J54" s="2">
        <f t="shared" si="88"/>
        <v>9380</v>
      </c>
      <c r="K54" s="2">
        <f t="shared" si="88"/>
        <v>9755</v>
      </c>
      <c r="L54" s="2">
        <f t="shared" si="88"/>
        <v>10145</v>
      </c>
      <c r="M54" s="2">
        <f t="shared" si="88"/>
        <v>10550</v>
      </c>
      <c r="N54" s="2">
        <f t="shared" si="88"/>
        <v>10972</v>
      </c>
      <c r="O54" s="2">
        <f t="shared" si="88"/>
        <v>11410</v>
      </c>
      <c r="P54" s="2">
        <f t="shared" si="88"/>
        <v>11866</v>
      </c>
      <c r="Q54" s="2">
        <f t="shared" si="88"/>
        <v>12340</v>
      </c>
      <c r="R54" s="2">
        <f t="shared" si="88"/>
        <v>12833</v>
      </c>
      <c r="S54" s="2">
        <f t="shared" si="88"/>
        <v>13346</v>
      </c>
      <c r="T54" s="2">
        <f t="shared" si="88"/>
        <v>13879</v>
      </c>
      <c r="U54" s="2">
        <f t="shared" si="88"/>
        <v>14434</v>
      </c>
      <c r="V54" s="2">
        <f t="shared" si="88"/>
        <v>15011</v>
      </c>
      <c r="W54" s="2">
        <f t="shared" si="88"/>
        <v>15611</v>
      </c>
      <c r="X54" s="2">
        <f t="shared" si="88"/>
        <v>16235</v>
      </c>
      <c r="Y54" s="2">
        <f t="shared" si="88"/>
        <v>16884</v>
      </c>
      <c r="Z54" s="2">
        <f t="shared" si="88"/>
        <v>17559</v>
      </c>
      <c r="AA54" s="2">
        <f t="shared" si="88"/>
        <v>18261</v>
      </c>
    </row>
    <row r="55" ht="33" customHeight="1" spans="1:27">
      <c r="A55" s="4"/>
      <c r="B55" s="1" t="s">
        <v>46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2"/>
      <c r="V55" s="2"/>
      <c r="AA55">
        <f>ROUND((AA54+AA54*0.6)/2*0.25,2)</f>
        <v>3652.2</v>
      </c>
    </row>
    <row r="56" ht="24" customHeight="1" spans="1:27">
      <c r="A56" s="4"/>
      <c r="B56" s="1" t="s">
        <v>47</v>
      </c>
      <c r="C56" s="2">
        <f>C53*0.4</f>
        <v>3442.752</v>
      </c>
      <c r="D56" s="2">
        <f t="shared" ref="D56:Q56" si="89">C56*1.05+D53*0.4</f>
        <v>7195.3056</v>
      </c>
      <c r="E56" s="2">
        <f t="shared" si="89"/>
        <v>11278.33488</v>
      </c>
      <c r="F56" s="2">
        <f t="shared" si="89"/>
        <v>15714.123624</v>
      </c>
      <c r="G56" s="2">
        <f t="shared" si="89"/>
        <v>20526.0698052</v>
      </c>
      <c r="H56" s="2">
        <f t="shared" si="89"/>
        <v>25739.31729546</v>
      </c>
      <c r="I56" s="2">
        <f t="shared" si="89"/>
        <v>31380.267160233</v>
      </c>
      <c r="J56" s="2">
        <f t="shared" si="89"/>
        <v>37477.2165182447</v>
      </c>
      <c r="K56" s="2">
        <f t="shared" si="89"/>
        <v>44059.8773441569</v>
      </c>
      <c r="L56" s="2">
        <f t="shared" si="89"/>
        <v>51160.0232113647</v>
      </c>
      <c r="M56" s="2">
        <f t="shared" si="89"/>
        <v>58811.016371933</v>
      </c>
      <c r="N56" s="2">
        <f t="shared" si="89"/>
        <v>67047.8871905296</v>
      </c>
      <c r="O56" s="2">
        <f t="shared" si="89"/>
        <v>75907.9935500561</v>
      </c>
      <c r="P56" s="2">
        <f t="shared" si="89"/>
        <v>85431.1372275589</v>
      </c>
      <c r="Q56" s="2">
        <f t="shared" si="89"/>
        <v>95659.1100889369</v>
      </c>
      <c r="R56" s="2">
        <f t="shared" ref="R56:AA56" si="90">Q56*1.05+R53*0.4</f>
        <v>106636.369593384</v>
      </c>
      <c r="S56" s="2">
        <f t="shared" si="90"/>
        <v>118410.172073053</v>
      </c>
      <c r="T56" s="2">
        <f t="shared" si="90"/>
        <v>131030.136676706</v>
      </c>
      <c r="U56" s="2">
        <f t="shared" si="90"/>
        <v>144548.939510541</v>
      </c>
      <c r="V56" s="2">
        <f t="shared" si="90"/>
        <v>159021.890486068</v>
      </c>
      <c r="W56" s="2">
        <f t="shared" si="90"/>
        <v>174508.217010371</v>
      </c>
      <c r="X56" s="2">
        <f t="shared" si="90"/>
        <v>191070.10786089</v>
      </c>
      <c r="Y56" s="2">
        <f t="shared" si="90"/>
        <v>208773.437253934</v>
      </c>
      <c r="Z56" s="2">
        <f t="shared" si="90"/>
        <v>227687.373116631</v>
      </c>
      <c r="AA56" s="2">
        <f t="shared" si="90"/>
        <v>247885.693772463</v>
      </c>
    </row>
    <row r="57" spans="1:27">
      <c r="A57" s="4"/>
      <c r="V57" s="2"/>
      <c r="AA57">
        <f>AA56/170</f>
        <v>1458.15113983802</v>
      </c>
    </row>
    <row r="58" spans="1:27">
      <c r="A58" s="4"/>
      <c r="B58" s="1" t="s">
        <v>49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f t="shared" ref="AA58" si="91">SUM(AA55,AA57)</f>
        <v>5110.35113983802</v>
      </c>
    </row>
    <row r="59" spans="1:22">
      <c r="A59" s="4"/>
      <c r="B59" s="1" t="s">
        <v>50</v>
      </c>
      <c r="C59" s="3">
        <f>AA58</f>
        <v>5110.35113983802</v>
      </c>
      <c r="D59" s="2">
        <f>ROUND(POWER(1+5%,1)*C59,2)</f>
        <v>5365.87</v>
      </c>
      <c r="E59" s="2">
        <f t="shared" ref="E59:V59" si="92">ROUND(POWER(1+5%,1)*D59,2)</f>
        <v>5634.16</v>
      </c>
      <c r="F59" s="2">
        <f t="shared" si="92"/>
        <v>5915.87</v>
      </c>
      <c r="G59" s="2">
        <f t="shared" si="92"/>
        <v>6211.66</v>
      </c>
      <c r="H59" s="2">
        <f t="shared" si="92"/>
        <v>6522.24</v>
      </c>
      <c r="I59" s="2">
        <f t="shared" si="92"/>
        <v>6848.35</v>
      </c>
      <c r="J59" s="2">
        <f t="shared" si="92"/>
        <v>7190.77</v>
      </c>
      <c r="K59" s="2">
        <f t="shared" si="92"/>
        <v>7550.31</v>
      </c>
      <c r="L59" s="2">
        <f t="shared" si="92"/>
        <v>7927.83</v>
      </c>
      <c r="M59" s="2">
        <f t="shared" si="92"/>
        <v>8324.22</v>
      </c>
      <c r="N59" s="2">
        <f t="shared" si="92"/>
        <v>8740.43</v>
      </c>
      <c r="O59" s="2">
        <f t="shared" si="92"/>
        <v>9177.45</v>
      </c>
      <c r="P59" s="2">
        <f t="shared" si="92"/>
        <v>9636.32</v>
      </c>
      <c r="Q59" s="2">
        <f t="shared" si="92"/>
        <v>10118.14</v>
      </c>
      <c r="R59" s="2">
        <f t="shared" si="92"/>
        <v>10624.05</v>
      </c>
      <c r="S59" s="2">
        <f t="shared" si="92"/>
        <v>11155.25</v>
      </c>
      <c r="T59" s="2">
        <f t="shared" si="92"/>
        <v>11713.01</v>
      </c>
      <c r="U59" s="2">
        <f t="shared" si="92"/>
        <v>12298.66</v>
      </c>
      <c r="V59" s="2">
        <f t="shared" si="92"/>
        <v>12913.59</v>
      </c>
    </row>
    <row r="60" ht="27" spans="1:23">
      <c r="A60" s="4"/>
      <c r="B60" s="1" t="s">
        <v>51</v>
      </c>
      <c r="C60" s="3">
        <f>C59*12</f>
        <v>61324.2136780562</v>
      </c>
      <c r="D60" s="3">
        <f t="shared" ref="D60" si="93">D59*12</f>
        <v>64390.44</v>
      </c>
      <c r="E60" s="3">
        <f t="shared" ref="E60" si="94">E59*12</f>
        <v>67609.92</v>
      </c>
      <c r="F60" s="3">
        <f t="shared" ref="F60" si="95">F59*12</f>
        <v>70990.44</v>
      </c>
      <c r="G60" s="3">
        <f t="shared" ref="G60" si="96">G59*12</f>
        <v>74539.92</v>
      </c>
      <c r="H60" s="3">
        <f t="shared" ref="H60" si="97">H59*12</f>
        <v>78266.88</v>
      </c>
      <c r="I60" s="3">
        <f t="shared" ref="I60" si="98">I59*12</f>
        <v>82180.2</v>
      </c>
      <c r="J60" s="3">
        <f t="shared" ref="J60" si="99">J59*12</f>
        <v>86289.24</v>
      </c>
      <c r="K60" s="3">
        <f t="shared" ref="K60" si="100">K59*12</f>
        <v>90603.72</v>
      </c>
      <c r="L60" s="3">
        <f t="shared" ref="L60" si="101">L59*12</f>
        <v>95133.96</v>
      </c>
      <c r="M60" s="3">
        <f t="shared" ref="M60" si="102">M59*12</f>
        <v>99890.64</v>
      </c>
      <c r="N60" s="3">
        <f t="shared" ref="N60" si="103">N59*12</f>
        <v>104885.16</v>
      </c>
      <c r="O60" s="3">
        <f t="shared" ref="O60" si="104">O59*12</f>
        <v>110129.4</v>
      </c>
      <c r="P60" s="3">
        <f t="shared" ref="P60" si="105">P59*12</f>
        <v>115635.84</v>
      </c>
      <c r="Q60" s="3">
        <f t="shared" ref="Q60" si="106">Q59*12</f>
        <v>121417.68</v>
      </c>
      <c r="R60" s="3">
        <f t="shared" ref="R60" si="107">R59*12</f>
        <v>127488.6</v>
      </c>
      <c r="S60" s="3">
        <f t="shared" ref="S60" si="108">S59*12</f>
        <v>133863</v>
      </c>
      <c r="T60" s="3">
        <f t="shared" ref="T60" si="109">T59*12</f>
        <v>140556.12</v>
      </c>
      <c r="U60" s="3">
        <f t="shared" ref="U60" si="110">U59*12</f>
        <v>147583.92</v>
      </c>
      <c r="V60" s="3">
        <f t="shared" ref="V60" si="111">V59*12</f>
        <v>154963.08</v>
      </c>
      <c r="W60" s="7">
        <f>SUM(C60:V60)</f>
        <v>2027742.37367806</v>
      </c>
    </row>
  </sheetData>
  <mergeCells count="6">
    <mergeCell ref="A2:A10"/>
    <mergeCell ref="A12:A20"/>
    <mergeCell ref="A22:A30"/>
    <mergeCell ref="A32:A40"/>
    <mergeCell ref="A42:A50"/>
    <mergeCell ref="A52:A6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P3" sqref="P3"/>
    </sheetView>
  </sheetViews>
  <sheetFormatPr defaultColWidth="9" defaultRowHeight="13.5" outlineLevelRow="2"/>
  <cols>
    <col min="2" max="2" width="13" customWidth="1"/>
    <col min="16" max="16" width="10.375" customWidth="1"/>
  </cols>
  <sheetData>
    <row r="1" spans="1:16">
      <c r="A1" s="1"/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</row>
    <row r="2" ht="27" spans="1:16">
      <c r="A2" s="1" t="s">
        <v>43</v>
      </c>
      <c r="B2" s="2">
        <v>3739</v>
      </c>
      <c r="C2" s="2">
        <f t="shared" ref="C2:P2" si="0">ROUNDDOWN(POWER(1+7.6%,1)*B2,0)</f>
        <v>4023</v>
      </c>
      <c r="D2" s="2">
        <f t="shared" si="0"/>
        <v>4328</v>
      </c>
      <c r="E2" s="2">
        <f t="shared" si="0"/>
        <v>4656</v>
      </c>
      <c r="F2" s="2">
        <f t="shared" si="0"/>
        <v>5009</v>
      </c>
      <c r="G2" s="2">
        <f t="shared" si="0"/>
        <v>5389</v>
      </c>
      <c r="H2" s="2">
        <f t="shared" si="0"/>
        <v>5798</v>
      </c>
      <c r="I2" s="2">
        <f t="shared" si="0"/>
        <v>6238</v>
      </c>
      <c r="J2" s="2">
        <f t="shared" si="0"/>
        <v>6712</v>
      </c>
      <c r="K2" s="2">
        <f t="shared" si="0"/>
        <v>7222</v>
      </c>
      <c r="L2" s="2">
        <f t="shared" si="0"/>
        <v>7770</v>
      </c>
      <c r="M2" s="2">
        <f t="shared" si="0"/>
        <v>8360</v>
      </c>
      <c r="N2" s="2">
        <f t="shared" si="0"/>
        <v>8995</v>
      </c>
      <c r="O2" s="2">
        <f t="shared" si="0"/>
        <v>9678</v>
      </c>
      <c r="P2" s="2">
        <f t="shared" si="0"/>
        <v>10413</v>
      </c>
    </row>
    <row r="3" spans="1:16">
      <c r="A3" s="1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f>P2*11</f>
        <v>114543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男（养老金）</vt:lpstr>
      <vt:lpstr>女（养老金）</vt:lpstr>
      <vt:lpstr>遗属待遇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鱼龙（张宏）</cp:lastModifiedBy>
  <dcterms:created xsi:type="dcterms:W3CDTF">2021-10-18T10:35:00Z</dcterms:created>
  <cp:lastPrinted>2022-11-07T11:27:00Z</cp:lastPrinted>
  <dcterms:modified xsi:type="dcterms:W3CDTF">2022-11-08T00:30:38Z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33783E55E63345F6AA6F5EF57B63F7B5</vt:lpwstr>
  </property>
  <property fmtid="{D5CDD505-2E9C-101B-9397-08002B2CF9AE}" pid="3" name="KSOProductBuildVer">
    <vt:lpwstr>2052-11.1.0.12358</vt:lpwstr>
  </property>
</Properties>
</file>