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activeTab="9"/>
  </bookViews>
  <sheets>
    <sheet name="表1-1" sheetId="6" r:id="rId1"/>
    <sheet name="表1-2" sheetId="2" r:id="rId2"/>
    <sheet name="表2-1" sheetId="4" r:id="rId3"/>
    <sheet name="表2-2" sheetId="13" r:id="rId4"/>
    <sheet name="表2-3" sheetId="14" r:id="rId5"/>
    <sheet name="表3" sheetId="5" r:id="rId6"/>
    <sheet name="表4" sheetId="10" r:id="rId7"/>
    <sheet name="表5-1" sheetId="8" r:id="rId8"/>
    <sheet name="表5-2" sheetId="9" r:id="rId9"/>
    <sheet name="表6" sheetId="11" r:id="rId10"/>
    <sheet name="表7" sheetId="12" r:id="rId11"/>
  </sheets>
  <definedNames>
    <definedName name="_xlnm._FilterDatabase" localSheetId="3" hidden="1">'表2-2'!$A$4:$C$1247</definedName>
    <definedName name="_xlnm.Print_Titles" localSheetId="2">'表2-1'!$1:$4</definedName>
    <definedName name="_xlnm.Print_Area" localSheetId="5">表3!$A$1:$D$41</definedName>
    <definedName name="_xlnm.Print_Titles" localSheetId="0">'表1-1'!$1:$4</definedName>
    <definedName name="_xlnm.Print_Titles" localSheetId="6">表4!$4:$5</definedName>
    <definedName name="_xlnm.Print_Titles" localSheetId="7">'表5-1'!$4:$6</definedName>
    <definedName name="_xlnm.Print_Titles" localSheetId="8">'表5-2'!$4:$5</definedName>
    <definedName name="_xlnm.Print_Titles" localSheetId="9">表6!$4:$5</definedName>
    <definedName name="_xlnm.Print_Titles" localSheetId="10">表7!$4:$5</definedName>
    <definedName name="_xlnm.Print_Titles" localSheetId="3">'表2-2'!$2:$5</definedName>
    <definedName name="_xlnm.Print_Titles" localSheetId="4">'表2-3'!$2:$4</definedName>
  </definedNames>
  <calcPr calcId="144525"/>
</workbook>
</file>

<file path=xl/sharedStrings.xml><?xml version="1.0" encoding="utf-8"?>
<sst xmlns="http://schemas.openxmlformats.org/spreadsheetml/2006/main" count="3584">
  <si>
    <t>表1-1</t>
  </si>
  <si>
    <t>2022年公共财政预算收入表</t>
  </si>
  <si>
    <t>单位：万元</t>
  </si>
  <si>
    <t>项    目</t>
  </si>
  <si>
    <t>2022年预算数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</si>
  <si>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</si>
  <si>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</si>
  <si>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</si>
  <si>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</si>
  <si>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</si>
  <si>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</si>
  <si>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</si>
  <si>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</si>
  <si>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</si>
  <si>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</si>
  <si>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</si>
  <si>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</si>
  <si>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</si>
  <si>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</si>
  <si>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</si>
  <si>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</si>
  <si>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</si>
  <si>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</si>
  <si>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</si>
  <si>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</si>
  <si>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</si>
  <si>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</si>
  <si>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</si>
  <si>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</si>
  <si>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收  入  合  计</t>
  </si>
  <si>
    <t>上划中央收入小计</t>
  </si>
  <si>
    <t>上划中央国内增值税（50%部分）</t>
  </si>
  <si>
    <t>上划中央消费税（100%部分）</t>
  </si>
  <si>
    <t>上划中央所得税（60%部分）</t>
  </si>
  <si>
    <t>上划中央其他税（50%部分）</t>
  </si>
  <si>
    <t>上划省收入小计</t>
  </si>
  <si>
    <t>上划省国内增值税（12.5%部分）</t>
  </si>
  <si>
    <t>上划省环境保护税（30%部分）</t>
  </si>
  <si>
    <t>上划省所得税（12%部分）</t>
  </si>
  <si>
    <t>上划省城镇土地使用税税（30%部分）</t>
  </si>
  <si>
    <t>上划省资源税（25%部分）</t>
  </si>
  <si>
    <t>上划省其他税（12.5%部分）</t>
  </si>
  <si>
    <t>地方财税收入合计</t>
  </si>
  <si>
    <t>税收收入(100%)</t>
  </si>
  <si>
    <t>非税收入(100%)</t>
  </si>
  <si>
    <t>表1-2</t>
  </si>
  <si>
    <t>沅江市2022年财税收入预算表(含砂石收入)</t>
  </si>
  <si>
    <r>
      <rPr>
        <b/>
        <sz val="12"/>
        <rFont val="宋体"/>
        <charset val="134"/>
      </rPr>
      <t>单位</t>
    </r>
    <r>
      <rPr>
        <b/>
        <sz val="12"/>
        <rFont val="Times New Roman"/>
        <charset val="134"/>
      </rPr>
      <t>:</t>
    </r>
    <r>
      <rPr>
        <b/>
        <sz val="12"/>
        <rFont val="宋体"/>
        <charset val="134"/>
      </rPr>
      <t>万元</t>
    </r>
  </si>
  <si>
    <r>
      <rPr>
        <b/>
        <sz val="12"/>
        <rFont val="宋体"/>
        <charset val="134"/>
      </rPr>
      <t xml:space="preserve">预  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 xml:space="preserve">算  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目</t>
    </r>
  </si>
  <si>
    <t>本年预算</t>
  </si>
  <si>
    <r>
      <rPr>
        <b/>
        <sz val="12"/>
        <rFont val="宋体"/>
        <charset val="134"/>
      </rPr>
      <t>其中</t>
    </r>
    <r>
      <rPr>
        <b/>
        <sz val="12"/>
        <rFont val="Times New Roman"/>
        <charset val="134"/>
      </rPr>
      <t>:</t>
    </r>
  </si>
  <si>
    <r>
      <rPr>
        <b/>
        <sz val="12"/>
        <rFont val="宋体"/>
        <charset val="134"/>
      </rPr>
      <t xml:space="preserve"> 说</t>
    </r>
    <r>
      <rPr>
        <b/>
        <sz val="12"/>
        <rFont val="Times New Roman"/>
        <charset val="134"/>
      </rPr>
      <t xml:space="preserve">        </t>
    </r>
    <r>
      <rPr>
        <b/>
        <sz val="12"/>
        <rFont val="宋体"/>
        <charset val="134"/>
      </rPr>
      <t>明</t>
    </r>
  </si>
  <si>
    <t>上划中央级</t>
  </si>
  <si>
    <t>上划省级</t>
  </si>
  <si>
    <t>市本级</t>
  </si>
  <si>
    <t>一、税收收入小计</t>
  </si>
  <si>
    <r>
      <rPr>
        <b/>
        <sz val="12"/>
        <rFont val="宋体"/>
        <charset val="134"/>
      </rPr>
      <t xml:space="preserve">    1、</t>
    </r>
    <r>
      <rPr>
        <b/>
        <sz val="12"/>
        <rFont val="宋体"/>
        <charset val="134"/>
      </rPr>
      <t>增值税</t>
    </r>
  </si>
  <si>
    <r>
      <rPr>
        <b/>
        <sz val="9"/>
        <rFont val="宋体"/>
        <charset val="134"/>
      </rPr>
      <t>中央</t>
    </r>
    <r>
      <rPr>
        <b/>
        <sz val="9"/>
        <rFont val="Times New Roman"/>
        <charset val="134"/>
      </rPr>
      <t>50%,</t>
    </r>
    <r>
      <rPr>
        <b/>
        <sz val="9"/>
        <rFont val="宋体"/>
        <charset val="134"/>
      </rPr>
      <t>省</t>
    </r>
    <r>
      <rPr>
        <b/>
        <sz val="9"/>
        <rFont val="Times New Roman"/>
        <charset val="134"/>
      </rPr>
      <t>12.5%,</t>
    </r>
    <r>
      <rPr>
        <b/>
        <sz val="9"/>
        <rFont val="宋体"/>
        <charset val="134"/>
      </rPr>
      <t>地方</t>
    </r>
    <r>
      <rPr>
        <b/>
        <sz val="9"/>
        <rFont val="Times New Roman"/>
        <charset val="134"/>
      </rPr>
      <t>37.5%</t>
    </r>
  </si>
  <si>
    <t xml:space="preserve">    2、消费税</t>
  </si>
  <si>
    <t xml:space="preserve">    3、企业及个人利息所得税</t>
  </si>
  <si>
    <r>
      <rPr>
        <b/>
        <sz val="9"/>
        <rFont val="宋体"/>
        <charset val="134"/>
      </rPr>
      <t>中央省级</t>
    </r>
    <r>
      <rPr>
        <b/>
        <sz val="9"/>
        <rFont val="Times New Roman"/>
        <charset val="134"/>
      </rPr>
      <t>72%,</t>
    </r>
    <r>
      <rPr>
        <b/>
        <sz val="9"/>
        <rFont val="宋体"/>
        <charset val="134"/>
      </rPr>
      <t>地方</t>
    </r>
    <r>
      <rPr>
        <b/>
        <sz val="9"/>
        <rFont val="Times New Roman"/>
        <charset val="134"/>
      </rPr>
      <t>28%</t>
    </r>
  </si>
  <si>
    <t xml:space="preserve">    4、资源税</t>
  </si>
  <si>
    <t>省25%,地方75%</t>
  </si>
  <si>
    <t xml:space="preserve">    5、城市维护建设税</t>
  </si>
  <si>
    <t xml:space="preserve">    6、房产税</t>
  </si>
  <si>
    <t xml:space="preserve">    7、印花税</t>
  </si>
  <si>
    <t xml:space="preserve">    8、城镇土地使用税</t>
  </si>
  <si>
    <t>省30%,地方70%</t>
  </si>
  <si>
    <t xml:space="preserve">    9、土地增值税</t>
  </si>
  <si>
    <t xml:space="preserve">    10、车船税</t>
  </si>
  <si>
    <t xml:space="preserve">    11、耕地占用税</t>
  </si>
  <si>
    <t xml:space="preserve">    12、契税</t>
  </si>
  <si>
    <t xml:space="preserve">    13、环境保护税</t>
  </si>
  <si>
    <t xml:space="preserve">    14、其他税收收入</t>
  </si>
  <si>
    <t>二、非税收入小计</t>
  </si>
  <si>
    <t xml:space="preserve">    1、专项收入</t>
  </si>
  <si>
    <t>教育费附加1950，地方教育费附加1350,残保550，其他1980</t>
  </si>
  <si>
    <t xml:space="preserve">    2、收费及罚没收入</t>
  </si>
  <si>
    <t xml:space="preserve">    3、国有资源(资产)有偿使用收入</t>
  </si>
  <si>
    <t>含砂石收入</t>
  </si>
  <si>
    <t xml:space="preserve">    4、其他收入</t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</si>
  <si>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     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 xml:space="preserve">  总   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计</t>
    </r>
  </si>
  <si>
    <t>备注：按2021年地方财税收入预计数82650万元增长8%确定2022年财税收入</t>
  </si>
  <si>
    <t>表2-1</t>
  </si>
  <si>
    <t>沅江市2022年财力测算表</t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</si>
  <si>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      </t>
    </r>
    <r>
      <rPr>
        <b/>
        <sz val="14"/>
        <rFont val="宋体"/>
        <charset val="134"/>
      </rPr>
      <t>目</t>
    </r>
  </si>
  <si>
    <t>上年预算</t>
  </si>
  <si>
    <t>增减额</t>
  </si>
  <si>
    <r>
      <rPr>
        <b/>
        <sz val="14"/>
        <rFont val="宋体"/>
        <charset val="134"/>
      </rPr>
      <t>说</t>
    </r>
    <r>
      <rPr>
        <b/>
        <sz val="14"/>
        <rFont val="Times New Roman"/>
        <charset val="134"/>
      </rPr>
      <t xml:space="preserve">            </t>
    </r>
    <r>
      <rPr>
        <b/>
        <sz val="14"/>
        <rFont val="宋体"/>
        <charset val="134"/>
      </rPr>
      <t>明</t>
    </r>
  </si>
  <si>
    <t>一、本年收入合计</t>
  </si>
  <si>
    <t xml:space="preserve">  ①、本年收入小计</t>
  </si>
  <si>
    <t xml:space="preserve"> 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</si>
  <si>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②</t>
    </r>
    <r>
      <rPr>
        <sz val="12"/>
        <rFont val="宋体"/>
        <charset val="134"/>
      </rPr>
      <t>、上级补助收入小计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</si>
  <si>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税收返还</t>
    </r>
  </si>
  <si>
    <t>不再按1：0.3增量返还，改按2015年结算数填列（固定）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</si>
  <si>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所得税基数返还</t>
    </r>
  </si>
  <si>
    <t>1210*0.72-520*0.28，（企业所得税基数273万+个人所得税基数937万）*0.72-省级企业所得税完成数的28%)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</si>
  <si>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成品油价格和税费改革税收返还收入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</si>
  <si>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其他税收基数返还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</si>
  <si>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调资转移支付补助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</si>
  <si>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均衡</t>
    </r>
    <r>
      <rPr>
        <sz val="12"/>
        <rFont val="宋体"/>
        <charset val="134"/>
      </rPr>
      <t>性转移支付补助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</si>
  <si>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省对县级财力保障转移支付补助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</si>
  <si>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生态功能区转移支付补助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</si>
  <si>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农村税改转移支付补助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</si>
  <si>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洞庭湖减负转移支付补助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</si>
  <si>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国有农场税费改革转移支付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</si>
  <si>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农业税降点及取消特产税结算补助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</si>
  <si>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定额结算补助</t>
    </r>
  </si>
  <si>
    <t>林业局138万，市管中心126万,渔政执法42万,工商局基数1646，卫生绩效工资补助427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</si>
  <si>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公共安全转移支出补助</t>
    </r>
  </si>
  <si>
    <t xml:space="preserve">      教育绩效工资补助</t>
  </si>
  <si>
    <t xml:space="preserve">      禁捕退捕</t>
  </si>
  <si>
    <t xml:space="preserve">  ③、调入资金</t>
  </si>
  <si>
    <t>基金调入</t>
  </si>
  <si>
    <t xml:space="preserve">二、上解支出 </t>
  </si>
  <si>
    <t xml:space="preserve">    1、体制上解</t>
  </si>
  <si>
    <t xml:space="preserve">    2、专项上解</t>
  </si>
  <si>
    <t xml:space="preserve">   　　 农业税价差</t>
  </si>
  <si>
    <t xml:space="preserve">   　　 向中央上解</t>
  </si>
  <si>
    <t xml:space="preserve">        下放单位上解</t>
  </si>
  <si>
    <t xml:space="preserve">        法院、检察院上划</t>
  </si>
  <si>
    <t xml:space="preserve">        援疆援藏</t>
  </si>
  <si>
    <t xml:space="preserve">   　　 省直管县对市上解基数</t>
  </si>
  <si>
    <t xml:space="preserve">    　　粮食风险基金</t>
  </si>
  <si>
    <t xml:space="preserve">   　　 省与县税费分成上解</t>
  </si>
  <si>
    <t xml:space="preserve">        事权支出责任基数上解</t>
  </si>
  <si>
    <r>
      <rPr>
        <sz val="12"/>
        <rFont val="宋体"/>
        <charset val="134"/>
      </rPr>
      <t xml:space="preserve">   　　 </t>
    </r>
    <r>
      <rPr>
        <sz val="12"/>
        <rFont val="宋体"/>
        <charset val="134"/>
      </rPr>
      <t>其他上解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</si>
  <si>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3</t>
    </r>
    <r>
      <rPr>
        <sz val="12"/>
        <rFont val="宋体"/>
        <charset val="134"/>
      </rPr>
      <t>.出口退税上解</t>
    </r>
  </si>
  <si>
    <t xml:space="preserve">三、归还地方政府债券本金支出 </t>
  </si>
  <si>
    <t>四、可用财力</t>
  </si>
  <si>
    <t>2022年一般公共预算支出表</t>
  </si>
  <si>
    <t>功能科目</t>
  </si>
  <si>
    <t>本年预算数</t>
  </si>
  <si>
    <t>代码</t>
  </si>
  <si>
    <t>名称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</si>
  <si>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</si>
  <si>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</si>
  <si>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</si>
  <si>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</si>
  <si>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</si>
  <si>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</si>
  <si>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</si>
  <si>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</si>
  <si>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</si>
  <si>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</si>
  <si>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</si>
  <si>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</si>
  <si>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</si>
  <si>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</si>
  <si>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</si>
  <si>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</si>
  <si>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</si>
  <si>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</si>
  <si>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</si>
  <si>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</si>
  <si>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</si>
  <si>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</si>
  <si>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</si>
  <si>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</si>
  <si>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</si>
  <si>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</si>
  <si>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</si>
  <si>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</si>
  <si>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</si>
  <si>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</si>
  <si>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</si>
  <si>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</si>
  <si>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</si>
  <si>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</si>
  <si>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</si>
  <si>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</si>
  <si>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</si>
  <si>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</si>
  <si>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</si>
  <si>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</si>
  <si>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</si>
  <si>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</si>
  <si>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</si>
  <si>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</si>
  <si>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</si>
  <si>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</si>
  <si>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</si>
  <si>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</si>
  <si>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</si>
  <si>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</si>
  <si>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</si>
  <si>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</si>
  <si>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</si>
  <si>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</si>
  <si>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</si>
  <si>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</si>
  <si>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</si>
  <si>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</si>
  <si>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</si>
  <si>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</si>
  <si>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</si>
  <si>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</si>
  <si>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</si>
  <si>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</si>
  <si>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</si>
  <si>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</si>
  <si>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</si>
  <si>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</si>
  <si>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</si>
  <si>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</si>
  <si>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</si>
  <si>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</si>
  <si>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</si>
  <si>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</si>
  <si>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</si>
  <si>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</si>
  <si>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</si>
  <si>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</si>
  <si>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</si>
  <si>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</si>
  <si>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</si>
  <si>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</si>
  <si>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</si>
  <si>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</si>
  <si>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</si>
  <si>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</si>
  <si>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</si>
  <si>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</si>
  <si>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</si>
  <si>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</si>
  <si>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</si>
  <si>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</si>
  <si>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</si>
  <si>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</si>
  <si>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</si>
  <si>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</si>
  <si>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</si>
  <si>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</si>
  <si>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</si>
  <si>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</si>
  <si>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</si>
  <si>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</si>
  <si>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</si>
  <si>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</si>
  <si>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</si>
  <si>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</si>
  <si>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</si>
  <si>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</si>
  <si>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</si>
  <si>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</si>
  <si>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</si>
  <si>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</si>
  <si>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</si>
  <si>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</si>
  <si>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</si>
  <si>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</si>
  <si>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</si>
  <si>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</si>
  <si>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</si>
  <si>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</si>
  <si>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</si>
  <si>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</si>
  <si>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</si>
  <si>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</si>
  <si>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</si>
  <si>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</si>
  <si>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</si>
  <si>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</si>
  <si>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</si>
  <si>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</si>
  <si>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</si>
  <si>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</si>
  <si>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</si>
  <si>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</si>
  <si>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</si>
  <si>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</si>
  <si>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</si>
  <si>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</si>
  <si>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</si>
  <si>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</si>
  <si>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</si>
  <si>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</si>
  <si>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</si>
  <si>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</si>
  <si>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</si>
  <si>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</si>
  <si>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</si>
  <si>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</si>
  <si>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</si>
  <si>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</si>
  <si>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</si>
  <si>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</si>
  <si>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</si>
  <si>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</si>
  <si>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</si>
  <si>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</si>
  <si>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</si>
  <si>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</si>
  <si>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</si>
  <si>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</si>
  <si>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</si>
  <si>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</si>
  <si>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</si>
  <si>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</si>
  <si>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</si>
  <si>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</si>
  <si>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</si>
  <si>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</si>
  <si>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</si>
  <si>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</si>
  <si>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</si>
  <si>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</si>
  <si>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</si>
  <si>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</si>
  <si>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</si>
  <si>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</si>
  <si>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</si>
  <si>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</si>
  <si>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</si>
  <si>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</si>
  <si>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</si>
  <si>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</si>
  <si>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</si>
  <si>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</si>
  <si>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</si>
  <si>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</si>
  <si>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</si>
  <si>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</si>
  <si>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</si>
  <si>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</si>
  <si>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</si>
  <si>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</si>
  <si>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</si>
  <si>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</si>
  <si>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</si>
  <si>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</si>
  <si>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</si>
  <si>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</si>
  <si>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</si>
  <si>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</si>
  <si>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</si>
  <si>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</si>
  <si>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</si>
  <si>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</si>
  <si>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</si>
  <si>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</si>
  <si>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</si>
  <si>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</si>
  <si>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</si>
  <si>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</si>
  <si>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</si>
  <si>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</si>
  <si>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</si>
  <si>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</si>
  <si>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</si>
  <si>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</si>
  <si>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</si>
  <si>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</si>
  <si>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</si>
  <si>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</si>
  <si>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</si>
  <si>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</si>
  <si>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</si>
  <si>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</si>
  <si>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</si>
  <si>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</si>
  <si>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</si>
  <si>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</si>
  <si>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</si>
  <si>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</si>
  <si>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</si>
  <si>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</si>
  <si>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</si>
  <si>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</si>
  <si>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</si>
  <si>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</si>
  <si>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</si>
  <si>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</si>
  <si>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</si>
  <si>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</si>
  <si>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</si>
  <si>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</si>
  <si>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</si>
  <si>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</si>
  <si>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</si>
  <si>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</si>
  <si>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</si>
  <si>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</si>
  <si>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</si>
  <si>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</si>
  <si>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</si>
  <si>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</si>
  <si>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</si>
  <si>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</si>
  <si>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</si>
  <si>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</si>
  <si>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</si>
  <si>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</si>
  <si>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</si>
  <si>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</si>
  <si>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</si>
  <si>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</si>
  <si>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</si>
  <si>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</si>
  <si>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</si>
  <si>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</si>
  <si>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</si>
  <si>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</si>
  <si>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</si>
  <si>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</si>
  <si>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</si>
  <si>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</si>
  <si>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</si>
  <si>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</si>
  <si>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</si>
  <si>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</si>
  <si>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</si>
  <si>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</si>
  <si>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</si>
  <si>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</si>
  <si>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</si>
  <si>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</si>
  <si>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</si>
  <si>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</si>
  <si>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</si>
  <si>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</si>
  <si>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</si>
  <si>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</si>
  <si>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</si>
  <si>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</si>
  <si>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</si>
  <si>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</si>
  <si>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</si>
  <si>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</si>
  <si>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</si>
  <si>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</si>
  <si>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</si>
  <si>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</si>
  <si>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</si>
  <si>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</si>
  <si>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</si>
  <si>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</si>
  <si>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</si>
  <si>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</si>
  <si>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</si>
  <si>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</si>
  <si>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</si>
  <si>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</si>
  <si>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</si>
  <si>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</si>
  <si>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</si>
  <si>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</si>
  <si>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</si>
  <si>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</si>
  <si>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</si>
  <si>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</si>
  <si>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</si>
  <si>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</si>
  <si>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</si>
  <si>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</si>
  <si>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</si>
  <si>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</si>
  <si>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</si>
  <si>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</si>
  <si>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</si>
  <si>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</si>
  <si>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</si>
  <si>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</si>
  <si>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</si>
  <si>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</si>
  <si>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</si>
  <si>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</si>
  <si>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</si>
  <si>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</si>
  <si>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</si>
  <si>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</si>
  <si>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</si>
  <si>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</si>
  <si>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</si>
  <si>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</si>
  <si>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</si>
  <si>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</si>
  <si>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</si>
  <si>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</si>
  <si>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</si>
  <si>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</si>
  <si>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</si>
  <si>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</si>
  <si>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</si>
  <si>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</si>
  <si>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</si>
  <si>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</si>
  <si>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</si>
  <si>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</si>
  <si>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</si>
  <si>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</si>
  <si>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</si>
  <si>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</si>
  <si>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</si>
  <si>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</si>
  <si>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</si>
  <si>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</si>
  <si>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</si>
  <si>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</si>
  <si>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</si>
  <si>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</si>
  <si>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</si>
  <si>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</si>
  <si>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</si>
  <si>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</si>
  <si>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</si>
  <si>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</si>
  <si>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</si>
  <si>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</si>
  <si>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</si>
  <si>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</si>
  <si>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</si>
  <si>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</si>
  <si>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</si>
  <si>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</si>
  <si>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</si>
  <si>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</si>
  <si>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</si>
  <si>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</si>
  <si>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</si>
  <si>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</si>
  <si>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</si>
  <si>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</si>
  <si>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</si>
  <si>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</si>
  <si>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</si>
  <si>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</si>
  <si>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</si>
  <si>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</si>
  <si>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</si>
  <si>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</si>
  <si>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</si>
  <si>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</si>
  <si>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</si>
  <si>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</si>
  <si>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</si>
  <si>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</si>
  <si>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</si>
  <si>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</si>
  <si>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</si>
  <si>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</si>
  <si>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</si>
  <si>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</si>
  <si>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</si>
  <si>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</si>
  <si>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</si>
  <si>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</si>
  <si>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</si>
  <si>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</si>
  <si>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</si>
  <si>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</si>
  <si>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</si>
  <si>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</si>
  <si>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</si>
  <si>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</si>
  <si>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</si>
  <si>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</si>
  <si>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</si>
  <si>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</si>
  <si>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</si>
  <si>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</si>
  <si>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</si>
  <si>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</si>
  <si>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</si>
  <si>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</si>
  <si>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</si>
  <si>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</si>
  <si>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</si>
  <si>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</si>
  <si>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</si>
  <si>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</si>
  <si>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</si>
  <si>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</si>
  <si>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</si>
  <si>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</si>
  <si>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</si>
  <si>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</si>
  <si>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</si>
  <si>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</si>
  <si>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</si>
  <si>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</si>
  <si>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</si>
  <si>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</si>
  <si>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</si>
  <si>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</si>
  <si>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</si>
  <si>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</si>
  <si>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</si>
  <si>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</si>
  <si>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</si>
  <si>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</si>
  <si>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</si>
  <si>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</si>
  <si>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</si>
  <si>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</si>
  <si>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</si>
  <si>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</si>
  <si>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</si>
  <si>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</si>
  <si>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</si>
  <si>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</si>
  <si>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</si>
  <si>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</si>
  <si>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</si>
  <si>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</si>
  <si>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</si>
  <si>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</si>
  <si>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</si>
  <si>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</si>
  <si>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</si>
  <si>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</si>
  <si>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</si>
  <si>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</si>
  <si>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</si>
  <si>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</si>
  <si>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</si>
  <si>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</si>
  <si>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</si>
  <si>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</si>
  <si>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</si>
  <si>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</si>
  <si>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</si>
  <si>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</si>
  <si>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</si>
  <si>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</si>
  <si>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</si>
  <si>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</si>
  <si>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</si>
  <si>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</si>
  <si>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</si>
  <si>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</si>
  <si>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</si>
  <si>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</si>
  <si>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</si>
  <si>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</si>
  <si>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</si>
  <si>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</si>
  <si>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</si>
  <si>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</si>
  <si>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</si>
  <si>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</si>
  <si>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</si>
  <si>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</si>
  <si>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</si>
  <si>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</si>
  <si>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</si>
  <si>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</si>
  <si>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</si>
  <si>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</si>
  <si>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</si>
  <si>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</si>
  <si>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</si>
  <si>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</si>
  <si>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</si>
  <si>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</si>
  <si>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</si>
  <si>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</si>
  <si>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</si>
  <si>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</si>
  <si>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</si>
  <si>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</si>
  <si>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</si>
  <si>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</si>
  <si>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</si>
  <si>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</si>
  <si>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</si>
  <si>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</si>
  <si>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</si>
  <si>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</si>
  <si>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</si>
  <si>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</si>
  <si>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</si>
  <si>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</si>
  <si>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</si>
  <si>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</si>
  <si>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</si>
  <si>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</si>
  <si>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</si>
  <si>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</si>
  <si>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</si>
  <si>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</si>
  <si>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</si>
  <si>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</si>
  <si>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</si>
  <si>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</si>
  <si>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</si>
  <si>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</si>
  <si>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</si>
  <si>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</si>
  <si>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</si>
  <si>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</si>
  <si>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</si>
  <si>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</si>
  <si>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</si>
  <si>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</si>
  <si>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</si>
  <si>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</si>
  <si>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</si>
  <si>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</si>
  <si>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</si>
  <si>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</si>
  <si>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</si>
  <si>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</si>
  <si>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</si>
  <si>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</si>
  <si>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</si>
  <si>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</si>
  <si>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</si>
  <si>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</si>
  <si>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</si>
  <si>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</si>
  <si>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</si>
  <si>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</si>
  <si>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</si>
  <si>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</si>
  <si>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</si>
  <si>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</si>
  <si>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</si>
  <si>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</si>
  <si>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</si>
  <si>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</si>
  <si>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</si>
  <si>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</si>
  <si>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</si>
  <si>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</si>
  <si>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</si>
  <si>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</si>
  <si>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</si>
  <si>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</si>
  <si>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</si>
  <si>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</si>
  <si>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</si>
  <si>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</si>
  <si>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</si>
  <si>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</si>
  <si>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</si>
  <si>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</si>
  <si>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</si>
  <si>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</si>
  <si>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</si>
  <si>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</si>
  <si>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</si>
  <si>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</si>
  <si>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</si>
  <si>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</si>
  <si>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</si>
  <si>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</si>
  <si>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</si>
  <si>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</si>
  <si>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</si>
  <si>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</si>
  <si>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</si>
  <si>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</si>
  <si>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</si>
  <si>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</si>
  <si>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</si>
  <si>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</si>
  <si>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</si>
  <si>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</si>
  <si>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</si>
  <si>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</si>
  <si>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</si>
  <si>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</si>
  <si>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</si>
  <si>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</si>
  <si>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</si>
  <si>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</si>
  <si>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</si>
  <si>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</si>
  <si>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</si>
  <si>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</si>
  <si>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</si>
  <si>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</si>
  <si>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</si>
  <si>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</si>
  <si>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</si>
  <si>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</si>
  <si>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</si>
  <si>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</si>
  <si>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</si>
  <si>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</si>
  <si>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</si>
  <si>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</si>
  <si>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</si>
  <si>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</si>
  <si>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</si>
  <si>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</si>
  <si>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</si>
  <si>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</si>
  <si>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</si>
  <si>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</si>
  <si>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</si>
  <si>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</si>
  <si>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</si>
  <si>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</si>
  <si>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</si>
  <si>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</si>
  <si>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</si>
  <si>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</si>
  <si>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</si>
  <si>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</si>
  <si>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</si>
  <si>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</si>
  <si>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</si>
  <si>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</si>
  <si>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</si>
  <si>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</si>
  <si>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</si>
  <si>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</si>
  <si>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</si>
  <si>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</si>
  <si>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</si>
  <si>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</si>
  <si>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</si>
  <si>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</si>
  <si>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</si>
  <si>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</si>
  <si>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</si>
  <si>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</si>
  <si>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</si>
  <si>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</si>
  <si>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</si>
  <si>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</si>
  <si>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</si>
  <si>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</si>
  <si>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</si>
  <si>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</si>
  <si>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</si>
  <si>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</si>
  <si>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</si>
  <si>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</si>
  <si>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</si>
  <si>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</si>
  <si>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</si>
  <si>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</si>
  <si>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</si>
  <si>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</si>
  <si>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</si>
  <si>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</si>
  <si>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</si>
  <si>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</si>
  <si>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</si>
  <si>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</si>
  <si>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</si>
  <si>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</si>
  <si>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</si>
  <si>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</si>
  <si>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</si>
  <si>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</si>
  <si>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</si>
  <si>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</si>
  <si>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</si>
  <si>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</si>
  <si>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</si>
  <si>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</si>
  <si>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</si>
  <si>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</si>
  <si>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</si>
  <si>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</si>
  <si>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</si>
  <si>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</si>
  <si>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</si>
  <si>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</si>
  <si>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</si>
  <si>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</si>
  <si>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</si>
  <si>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</si>
  <si>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</si>
  <si>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</si>
  <si>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</si>
  <si>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</si>
  <si>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</si>
  <si>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</si>
  <si>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</si>
  <si>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</si>
  <si>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</si>
  <si>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</si>
  <si>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</si>
  <si>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</si>
  <si>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</si>
  <si>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</si>
  <si>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</si>
  <si>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</si>
  <si>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</si>
  <si>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</si>
  <si>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</si>
  <si>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</si>
  <si>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</si>
  <si>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</si>
  <si>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</si>
  <si>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</si>
  <si>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</si>
  <si>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</si>
  <si>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</si>
  <si>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</si>
  <si>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</si>
  <si>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</si>
  <si>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</si>
  <si>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</si>
  <si>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</si>
  <si>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</si>
  <si>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</si>
  <si>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</si>
  <si>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</si>
  <si>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</si>
  <si>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</si>
  <si>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</si>
  <si>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</si>
  <si>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</si>
  <si>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</si>
  <si>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</si>
  <si>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</si>
  <si>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</si>
  <si>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</si>
  <si>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</si>
  <si>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</si>
  <si>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</si>
  <si>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</si>
  <si>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</si>
  <si>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</si>
  <si>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</si>
  <si>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</si>
  <si>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</si>
  <si>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</si>
  <si>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</si>
  <si>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</si>
  <si>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</si>
  <si>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</si>
  <si>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</si>
  <si>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</si>
  <si>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</si>
  <si>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</si>
  <si>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</si>
  <si>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</si>
  <si>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</si>
  <si>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</si>
  <si>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</si>
  <si>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</si>
  <si>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</si>
  <si>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</si>
  <si>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</si>
  <si>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</si>
  <si>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</si>
  <si>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</si>
  <si>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</si>
  <si>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</si>
  <si>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</si>
  <si>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</si>
  <si>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</si>
  <si>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</si>
  <si>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</si>
  <si>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</si>
  <si>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</si>
  <si>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</si>
  <si>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</si>
  <si>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</si>
  <si>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</si>
  <si>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</si>
  <si>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</si>
  <si>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</si>
  <si>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</si>
  <si>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</si>
  <si>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</si>
  <si>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</si>
  <si>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</si>
  <si>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</si>
  <si>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</si>
  <si>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</si>
  <si>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</si>
  <si>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</si>
  <si>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</si>
  <si>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</si>
  <si>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</si>
  <si>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</si>
  <si>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</si>
  <si>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</si>
  <si>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</si>
  <si>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</si>
  <si>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</si>
  <si>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</si>
  <si>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</si>
  <si>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</si>
  <si>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</si>
  <si>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</si>
  <si>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</si>
  <si>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</si>
  <si>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</si>
  <si>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</si>
  <si>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</si>
  <si>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</si>
  <si>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</si>
  <si>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</si>
  <si>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</si>
  <si>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</si>
  <si>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</si>
  <si>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</si>
  <si>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</si>
  <si>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</si>
  <si>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</si>
  <si>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</si>
  <si>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</si>
  <si>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</si>
  <si>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</si>
  <si>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</si>
  <si>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</si>
  <si>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</si>
  <si>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</si>
  <si>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</si>
  <si>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</si>
  <si>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</si>
  <si>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</si>
  <si>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</si>
  <si>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</si>
  <si>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</si>
  <si>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</si>
  <si>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</si>
  <si>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</si>
  <si>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</si>
  <si>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</si>
  <si>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</si>
  <si>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</si>
  <si>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</si>
  <si>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</si>
  <si>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</si>
  <si>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</si>
  <si>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</si>
  <si>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</si>
  <si>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</si>
  <si>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</si>
  <si>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</si>
  <si>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</si>
  <si>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</si>
  <si>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</si>
  <si>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</si>
  <si>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</si>
  <si>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</si>
  <si>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</si>
  <si>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</si>
  <si>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</si>
  <si>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</si>
  <si>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</si>
  <si>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</si>
  <si>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</si>
  <si>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</si>
  <si>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</si>
  <si>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</si>
  <si>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</si>
  <si>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</si>
  <si>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</si>
  <si>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</si>
  <si>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</si>
  <si>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</si>
  <si>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</si>
  <si>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</si>
  <si>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</si>
  <si>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</si>
  <si>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</si>
  <si>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</si>
  <si>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</si>
  <si>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</si>
  <si>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</si>
  <si>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</si>
  <si>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</si>
  <si>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</si>
  <si>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</si>
  <si>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</si>
  <si>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</si>
  <si>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</si>
  <si>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</si>
  <si>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</si>
  <si>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</si>
  <si>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</si>
  <si>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</si>
  <si>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</si>
  <si>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</si>
  <si>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</si>
  <si>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</si>
  <si>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</si>
  <si>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</si>
  <si>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</si>
  <si>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</si>
  <si>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</si>
  <si>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</si>
  <si>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</si>
  <si>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</si>
  <si>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</si>
  <si>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</si>
  <si>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</si>
  <si>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</si>
  <si>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</si>
  <si>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</si>
  <si>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表2-3</t>
  </si>
  <si>
    <t>2022年一般公共预算基本支出表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</si>
  <si>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</si>
  <si>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</si>
  <si>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</si>
  <si>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</si>
  <si>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</si>
  <si>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</si>
  <si>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</si>
  <si>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</si>
  <si>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</si>
  <si>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</si>
  <si>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</si>
  <si>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</si>
  <si>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</si>
  <si>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</si>
  <si>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</si>
  <si>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</si>
  <si>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</si>
  <si>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</si>
  <si>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</si>
  <si>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</si>
  <si>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</si>
  <si>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</si>
  <si>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</si>
  <si>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</si>
  <si>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</si>
  <si>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</si>
  <si>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</si>
  <si>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</si>
  <si>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</si>
  <si>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</si>
  <si>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</si>
  <si>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</si>
  <si>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</si>
  <si>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</si>
  <si>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</si>
  <si>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</si>
  <si>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</si>
  <si>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</si>
  <si>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</si>
  <si>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</si>
  <si>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</si>
  <si>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</si>
  <si>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</si>
  <si>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</si>
  <si>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</si>
  <si>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</si>
  <si>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</si>
  <si>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</si>
  <si>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</si>
  <si>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</si>
  <si>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</si>
  <si>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</si>
  <si>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</si>
  <si>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</si>
  <si>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</si>
  <si>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</si>
  <si>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</si>
  <si>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</si>
  <si>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</si>
  <si>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</si>
  <si>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</si>
  <si>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</si>
  <si>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</si>
  <si>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</si>
  <si>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</si>
  <si>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</si>
  <si>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</si>
  <si>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</si>
  <si>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</si>
  <si>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</si>
  <si>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</si>
  <si>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</si>
  <si>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</si>
  <si>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</si>
  <si>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</si>
  <si>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</si>
  <si>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</si>
  <si>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</si>
  <si>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</si>
  <si>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</si>
  <si>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</si>
  <si>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</si>
  <si>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</si>
  <si>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</si>
  <si>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</si>
  <si>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</si>
  <si>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</si>
  <si>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31002</t>
  </si>
  <si>
    <t xml:space="preserve">  办公设备购置</t>
  </si>
  <si>
    <t xml:space="preserve">  31003</t>
  </si>
  <si>
    <t xml:space="preserve">  专用设备购置</t>
  </si>
  <si>
    <t>310</t>
  </si>
  <si>
    <t>资本性支出</t>
  </si>
  <si>
    <t>合  计</t>
  </si>
  <si>
    <t>表3</t>
  </si>
  <si>
    <t>2022年本级政府性基金预算收支总表</t>
  </si>
  <si>
    <t>收                              入</t>
  </si>
  <si>
    <t>支                           出</t>
  </si>
  <si>
    <t>项        目</t>
  </si>
  <si>
    <t>预算数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</si>
  <si>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</si>
  <si>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</si>
  <si>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</si>
  <si>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</si>
  <si>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</si>
  <si>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</si>
  <si>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四、散装水泥专项资金收入</t>
  </si>
  <si>
    <t>四、城乡社区支出</t>
  </si>
  <si>
    <t>五、新型墙体材料专项基金收入</t>
  </si>
  <si>
    <t xml:space="preserve">    国有土地使用权出让收入安排的支出</t>
  </si>
  <si>
    <t>六、旅游发展基金收入</t>
  </si>
  <si>
    <t xml:space="preserve">      征地和拆迁补偿支出</t>
  </si>
  <si>
    <t>七、新菜地开发建设基金收入</t>
  </si>
  <si>
    <t xml:space="preserve">      土地开发支出</t>
  </si>
  <si>
    <t>八、新增建设用地土地有偿使用费收入</t>
  </si>
  <si>
    <t xml:space="preserve">      城市建设支出</t>
  </si>
  <si>
    <t>九、南水北调工程建设基金收入</t>
  </si>
  <si>
    <t xml:space="preserve">      农村基础设施建设支出</t>
  </si>
  <si>
    <t>十、城市公用事业附加收入</t>
  </si>
  <si>
    <t xml:space="preserve">      补助被征地农民支出</t>
  </si>
  <si>
    <t>十一、国有土地收益基金收入</t>
  </si>
  <si>
    <t xml:space="preserve">      土地出让业务支出</t>
  </si>
  <si>
    <t>十二、农业土地开发资金收入</t>
  </si>
  <si>
    <t xml:space="preserve">      廉租住房支出</t>
  </si>
  <si>
    <t>十三、国有土地使用权出让收入</t>
  </si>
  <si>
    <t xml:space="preserve">      支付破产或改制企业职工安置费</t>
  </si>
  <si>
    <t xml:space="preserve">        土地出让价款收入</t>
  </si>
  <si>
    <t xml:space="preserve">      棚户区改造支出</t>
  </si>
  <si>
    <t xml:space="preserve">        补缴的土地价款</t>
  </si>
  <si>
    <t xml:space="preserve">      公共租赁住房支出</t>
  </si>
  <si>
    <t xml:space="preserve">        划拨土地收入</t>
  </si>
  <si>
    <t xml:space="preserve">      其他国有土地使用权出让收入安排的支出</t>
  </si>
  <si>
    <t xml:space="preserve">        缴纳新增建设用地土地有偿使用费</t>
  </si>
  <si>
    <t xml:space="preserve">    城市公用事业附加安排的支出</t>
  </si>
  <si>
    <t xml:space="preserve">        其他土地出让收入</t>
  </si>
  <si>
    <t xml:space="preserve">      城市公共设施</t>
  </si>
  <si>
    <t>十四、大中型水库库区基金收入</t>
  </si>
  <si>
    <t xml:space="preserve">      其他城市公用事业附加安排的支出</t>
  </si>
  <si>
    <t>十五、彩票公益金收入</t>
  </si>
  <si>
    <t xml:space="preserve">    国有土地收益基金支出</t>
  </si>
  <si>
    <t xml:space="preserve">        福利彩票公益金收入</t>
  </si>
  <si>
    <t>　    其他国有土地收益基金支出</t>
  </si>
  <si>
    <t>　　    体育彩票公益金收入</t>
  </si>
  <si>
    <t xml:space="preserve">    农业土地开发资金支出</t>
  </si>
  <si>
    <t>十六、城市基础设施配套费收入</t>
  </si>
  <si>
    <t xml:space="preserve">    城市基础设施配套费安排的支出</t>
  </si>
  <si>
    <t>十七、污水处理费收入</t>
  </si>
  <si>
    <t>十八、国家重大水利工程建设基金收入</t>
  </si>
  <si>
    <t xml:space="preserve">    污水处理费安排的支出</t>
  </si>
  <si>
    <t xml:space="preserve">        南水北调工程建设资金</t>
  </si>
  <si>
    <t>五、农林水支出</t>
  </si>
  <si>
    <t xml:space="preserve">        三峡工程后续工作资金</t>
  </si>
  <si>
    <t>六、交通运输支出</t>
  </si>
  <si>
    <t xml:space="preserve">        省级重大水利工程建设资金</t>
  </si>
  <si>
    <t xml:space="preserve">    车辆通行费安排的支出</t>
  </si>
  <si>
    <t>十九、车辆通行费</t>
  </si>
  <si>
    <t xml:space="preserve">      其他车辆通行费安排的支出</t>
  </si>
  <si>
    <t>二十、其他政府性基金收入</t>
  </si>
  <si>
    <t>七、资源勘探信息等支出</t>
  </si>
  <si>
    <t>　    旱改水指标交易</t>
  </si>
  <si>
    <t xml:space="preserve">    散装水泥专项资金支出</t>
  </si>
  <si>
    <t>　    其他砂石收入</t>
  </si>
  <si>
    <t xml:space="preserve">      其他散装水泥专项资金支出</t>
  </si>
  <si>
    <t>　</t>
  </si>
  <si>
    <t>八、地方政府专项债务付息支出</t>
  </si>
  <si>
    <t>减：上解上级支出</t>
  </si>
  <si>
    <t>九、其他支出</t>
  </si>
  <si>
    <t xml:space="preserve">    其他政府性基金支出</t>
  </si>
  <si>
    <t>收入合计</t>
  </si>
  <si>
    <t>表4</t>
  </si>
  <si>
    <t>2022年部门单位人员信息明细表</t>
  </si>
  <si>
    <t>单位名称</t>
  </si>
  <si>
    <t>2022年部门单位核定人数</t>
  </si>
  <si>
    <t>总人数合计</t>
  </si>
  <si>
    <t>在职人员小计</t>
  </si>
  <si>
    <t>行政人员</t>
  </si>
  <si>
    <t>事业人员</t>
  </si>
  <si>
    <t>离休人员</t>
  </si>
  <si>
    <t>退休人员</t>
  </si>
  <si>
    <t>分流人员</t>
  </si>
  <si>
    <t>遗属</t>
  </si>
  <si>
    <t>沅江市人民代表大会常务委员会</t>
  </si>
  <si>
    <t>中国人民政治协商会议湖南省沅江市委员会</t>
  </si>
  <si>
    <t>中共沅江市委办公室</t>
  </si>
  <si>
    <t>沅江市史志编纂室</t>
  </si>
  <si>
    <t>沅江市机关事务服务中心</t>
  </si>
  <si>
    <t>中共沅江市委组织部</t>
  </si>
  <si>
    <t>中共沅江市委老干部局</t>
  </si>
  <si>
    <t>中共沅江市委统一战线工作部</t>
  </si>
  <si>
    <t>中共沅江市委政法委</t>
  </si>
  <si>
    <t>湖南省沅江市工商业联合会</t>
  </si>
  <si>
    <t>沅江市妇女联合会</t>
  </si>
  <si>
    <t>中国共产主义共青团沅江市委员会</t>
  </si>
  <si>
    <t>沅江市人民政府办公室</t>
  </si>
  <si>
    <t>沅江市行政审批服务局</t>
  </si>
  <si>
    <t>沅江市信访局</t>
  </si>
  <si>
    <t>中国共产党沅江市纪律检查委员会</t>
  </si>
  <si>
    <t>沅江市机构编制委员会</t>
  </si>
  <si>
    <t>沅江市审计局</t>
  </si>
  <si>
    <t>财政局系统（含事务中心、投评中心、支付局）</t>
  </si>
  <si>
    <t>沅江市总工会</t>
  </si>
  <si>
    <t>沅江市统计局</t>
  </si>
  <si>
    <t>沅江市场和质量监督管理局</t>
  </si>
  <si>
    <t>沅江市公安局</t>
  </si>
  <si>
    <t>沅江市看守所</t>
  </si>
  <si>
    <t>沅江市拘留所</t>
  </si>
  <si>
    <t>沅江市森林公安局</t>
  </si>
  <si>
    <t>沅江市公安局交通警察大队</t>
  </si>
  <si>
    <t>沅江市司法局</t>
  </si>
  <si>
    <t>沅江市法律援助中心</t>
  </si>
  <si>
    <t>中共沅江市委党校</t>
  </si>
  <si>
    <t>中共沅江市委巡察工作领导小组办公室</t>
  </si>
  <si>
    <t>教育局系统（含机关）</t>
  </si>
  <si>
    <t>其中：机关</t>
  </si>
  <si>
    <t>其中：教师进修学校</t>
  </si>
  <si>
    <t>其中：青少年活动中心</t>
  </si>
  <si>
    <t>沅江市文化体育广电新闻出版局机关</t>
  </si>
  <si>
    <t>沅江市文化馆</t>
  </si>
  <si>
    <t>沅江市图书馆</t>
  </si>
  <si>
    <t>沅江市洞庭博物馆</t>
  </si>
  <si>
    <t>沅江市文化市场综合执法大队</t>
  </si>
  <si>
    <t>沅江市全民健身服务中心</t>
  </si>
  <si>
    <t>沅江市融媒体中心</t>
  </si>
  <si>
    <t>沅江市文学艺术界联合会</t>
  </si>
  <si>
    <t>沅江市科学技术协会</t>
  </si>
  <si>
    <t>沅江市档案馆</t>
  </si>
  <si>
    <t>中共沅江市委宣传部</t>
  </si>
  <si>
    <t>中共沅江市委网络安全和信息化委员会办公室</t>
  </si>
  <si>
    <t>城管系统</t>
  </si>
  <si>
    <t>沅江市城市管理和综合执法局</t>
  </si>
  <si>
    <t>沅江市市政工程事务中心</t>
  </si>
  <si>
    <t>沅江市环境卫生服务中心</t>
  </si>
  <si>
    <t>沅江市园林绿化服务中心</t>
  </si>
  <si>
    <t>沅江市城市建设管理监察大队</t>
  </si>
  <si>
    <t>沅江市城市规划执法大队</t>
  </si>
  <si>
    <t>沅江市路灯灯饰管理所</t>
  </si>
  <si>
    <t>沅江市湘北市场管理办公室</t>
  </si>
  <si>
    <t>垃圾无害化处理中心</t>
  </si>
  <si>
    <t>沅江市发展和改革局</t>
  </si>
  <si>
    <t>沅江市住房和城乡建设局</t>
  </si>
  <si>
    <t>湖南沅江经济开发区管理委员会（含船舶园）</t>
  </si>
  <si>
    <t>沅江市住房保障服务中心</t>
  </si>
  <si>
    <t>沅江市自然资源局机关</t>
  </si>
  <si>
    <t>沅江市国土局土地开发整理复垦中心</t>
  </si>
  <si>
    <t>交易服务中心</t>
  </si>
  <si>
    <t>拆迁所</t>
  </si>
  <si>
    <t>测量队</t>
  </si>
  <si>
    <t>土地储备中心</t>
  </si>
  <si>
    <t>沅江市不动产登记中心</t>
  </si>
  <si>
    <t>交通运输局系统（含水运事务中心）</t>
  </si>
  <si>
    <t>沅江市公路建设养护中心</t>
  </si>
  <si>
    <t>沅江市科学技术和工业信息化局</t>
  </si>
  <si>
    <t>沅江市应急管理局</t>
  </si>
  <si>
    <t>沅江市商务局</t>
  </si>
  <si>
    <t>沅江市市场管理服务中心</t>
  </si>
  <si>
    <t>沅江市投资促进服务中心</t>
  </si>
  <si>
    <t>民政局系统</t>
  </si>
  <si>
    <t>沅江市民政局机关</t>
  </si>
  <si>
    <t>沅江市社会福利院</t>
  </si>
  <si>
    <t>沅江市流浪乞讨人员救助站</t>
  </si>
  <si>
    <t>沅江市殡仪馆</t>
  </si>
  <si>
    <t>沅江市烈士陵园服务中心</t>
  </si>
  <si>
    <t>沅江市社会福利有奖募捐委员会办公室</t>
  </si>
  <si>
    <t>沅江市社会福利中心</t>
  </si>
  <si>
    <t>沅江市婚姻登记处</t>
  </si>
  <si>
    <t>沅江市残疾人联合会</t>
  </si>
  <si>
    <t>沅江市人力资源和社会保障局</t>
  </si>
  <si>
    <t>沅江市工伤保险服务中心</t>
  </si>
  <si>
    <t>沅江市社会保险服务中心</t>
  </si>
  <si>
    <t>沅江市再就业服务管理局</t>
  </si>
  <si>
    <t>沅江市劳动监察局</t>
  </si>
  <si>
    <t>沅江市医疗保障局</t>
  </si>
  <si>
    <t>卫生系统（含机关、卫监局、紧急救援、农卫站等）</t>
  </si>
  <si>
    <t>其中：卫监局（全额）</t>
  </si>
  <si>
    <t>其中：卫健局（全额）</t>
  </si>
  <si>
    <t>其中：紧急救援中心（全额）</t>
  </si>
  <si>
    <t>其中：农卫站（全额）</t>
  </si>
  <si>
    <t>其中：疾控中心（全额）</t>
  </si>
  <si>
    <t>沅江市计划生育协会</t>
  </si>
  <si>
    <t>沅江市退役军人事务局</t>
  </si>
  <si>
    <t>沅江市光荣院</t>
  </si>
  <si>
    <t>沅江市军队离休退休干部休养所</t>
  </si>
  <si>
    <t>沅江市退役军人服务中心</t>
  </si>
  <si>
    <t>沅江市红十字会</t>
  </si>
  <si>
    <t>沅江市农业农村局</t>
  </si>
  <si>
    <t>沅江市农村经济经营服务站</t>
  </si>
  <si>
    <t>益阳南洞庭湖自然保护区沅江市管理局</t>
  </si>
  <si>
    <t>沅江市库区移民事务中心</t>
  </si>
  <si>
    <t>沅江市农机事务中心</t>
  </si>
  <si>
    <t>畜牧水产事务中心</t>
  </si>
  <si>
    <t>沅江市农业综合行政执法大队</t>
  </si>
  <si>
    <t>沅江市林业局</t>
  </si>
  <si>
    <t>沅江市水利局</t>
  </si>
  <si>
    <t>水管站</t>
  </si>
  <si>
    <t>水利工程单位</t>
  </si>
  <si>
    <t>沅江市扶贫开发办公室</t>
  </si>
  <si>
    <t>沅江市供销合作社联合社</t>
  </si>
  <si>
    <t>琼湖街道办事处</t>
  </si>
  <si>
    <t>胭脂湖街道办事处</t>
  </si>
  <si>
    <t>新湾镇</t>
  </si>
  <si>
    <t>南嘴镇</t>
  </si>
  <si>
    <t>草尾镇</t>
  </si>
  <si>
    <t>黄茅洲镇</t>
  </si>
  <si>
    <t>阳罗洲镇</t>
  </si>
  <si>
    <t>四季红镇</t>
  </si>
  <si>
    <t>南大膳镇</t>
  </si>
  <si>
    <t>泗湖山镇</t>
  </si>
  <si>
    <t>共华镇</t>
  </si>
  <si>
    <t>茶盘洲镇</t>
  </si>
  <si>
    <t>表5-1</t>
  </si>
  <si>
    <t>2022年部门单位收入汇总表</t>
  </si>
  <si>
    <t>单位</t>
  </si>
  <si>
    <t>总计</t>
  </si>
  <si>
    <t>本年收入</t>
  </si>
  <si>
    <t>编码</t>
  </si>
  <si>
    <t>一般公共预算</t>
  </si>
  <si>
    <t>政府性基金预算</t>
  </si>
  <si>
    <t>经费拨款</t>
  </si>
  <si>
    <t>纳入预算管理的非税收入</t>
  </si>
  <si>
    <t>上级补助</t>
  </si>
  <si>
    <t>总计：</t>
  </si>
  <si>
    <t xml:space="preserve">  101001</t>
  </si>
  <si>
    <t xml:space="preserve">  102001</t>
  </si>
  <si>
    <t xml:space="preserve">  103001</t>
  </si>
  <si>
    <t xml:space="preserve">  103003</t>
  </si>
  <si>
    <t xml:space="preserve">  104001</t>
  </si>
  <si>
    <t xml:space="preserve">  105001</t>
  </si>
  <si>
    <t>沅江市财政局</t>
  </si>
  <si>
    <t xml:space="preserve">  105002</t>
  </si>
  <si>
    <t>沅江市国库集中支付核算中心</t>
  </si>
  <si>
    <t xml:space="preserve">  105003</t>
  </si>
  <si>
    <t>沅江市财政事务中心</t>
  </si>
  <si>
    <t xml:space="preserve">  105004</t>
  </si>
  <si>
    <t>沅江市财政投资评审中心</t>
  </si>
  <si>
    <t xml:space="preserve">  106001</t>
  </si>
  <si>
    <t>中共沅江市委机构编制委员会办公室</t>
  </si>
  <si>
    <t xml:space="preserve">  107001</t>
  </si>
  <si>
    <t xml:space="preserve">  109001</t>
  </si>
  <si>
    <t>沅江市教育局</t>
  </si>
  <si>
    <t xml:space="preserve">  109002</t>
  </si>
  <si>
    <t>沅江市第一中学</t>
  </si>
  <si>
    <t xml:space="preserve">  109003</t>
  </si>
  <si>
    <t>沅江市第三中学</t>
  </si>
  <si>
    <t xml:space="preserve">  109004</t>
  </si>
  <si>
    <t>沅江市琼湖书院</t>
  </si>
  <si>
    <t xml:space="preserve">  109005</t>
  </si>
  <si>
    <t>沅江市第二中学</t>
  </si>
  <si>
    <t xml:space="preserve">  109006</t>
  </si>
  <si>
    <t>沅江市第四中学</t>
  </si>
  <si>
    <t xml:space="preserve">  109007</t>
  </si>
  <si>
    <t>沅江市职业中等专业学校</t>
  </si>
  <si>
    <t xml:space="preserve">  109008</t>
  </si>
  <si>
    <t>沅江市城关职业高级中学</t>
  </si>
  <si>
    <t xml:space="preserve">  109009</t>
  </si>
  <si>
    <t>沅江市教育局-机关</t>
  </si>
  <si>
    <t xml:space="preserve">  109010</t>
  </si>
  <si>
    <t>沅江市阳罗洲镇初级中学</t>
  </si>
  <si>
    <t xml:space="preserve">  109011</t>
  </si>
  <si>
    <t>沅江市阳罗洲镇普丰小学</t>
  </si>
  <si>
    <t xml:space="preserve">  109012</t>
  </si>
  <si>
    <t>沅江市阳罗洲镇中心小学</t>
  </si>
  <si>
    <t xml:space="preserve">  109013</t>
  </si>
  <si>
    <t>沅江市阳罗洲镇复兴学校</t>
  </si>
  <si>
    <t xml:space="preserve">  109014</t>
  </si>
  <si>
    <t>沅江市阳罗洲镇宝三小学</t>
  </si>
  <si>
    <t xml:space="preserve">  109015</t>
  </si>
  <si>
    <t>沅江市阳罗洲镇普丰学校</t>
  </si>
  <si>
    <t xml:space="preserve">  109016</t>
  </si>
  <si>
    <t>沅江市阳罗洲镇兴界小学</t>
  </si>
  <si>
    <t xml:space="preserve">  109017</t>
  </si>
  <si>
    <t>沅江市共华镇初级中学</t>
  </si>
  <si>
    <t xml:space="preserve">  109018</t>
  </si>
  <si>
    <t>沅江市共华镇新华学校</t>
  </si>
  <si>
    <t xml:space="preserve">  109019</t>
  </si>
  <si>
    <t>沅江市共华镇宪成小学</t>
  </si>
  <si>
    <t xml:space="preserve">  109020</t>
  </si>
  <si>
    <t>沅江市共华镇中心小学</t>
  </si>
  <si>
    <t xml:space="preserve">  109021</t>
  </si>
  <si>
    <t>沅江市共华镇白沙学校</t>
  </si>
  <si>
    <t xml:space="preserve">  109022</t>
  </si>
  <si>
    <t>沅江市共华镇均和小学</t>
  </si>
  <si>
    <t xml:space="preserve">  109024</t>
  </si>
  <si>
    <t>沅江市南嘴镇初级中学</t>
  </si>
  <si>
    <t xml:space="preserve">  109025</t>
  </si>
  <si>
    <t>沅江市南嘴镇中心小学</t>
  </si>
  <si>
    <t xml:space="preserve">  109026</t>
  </si>
  <si>
    <t>沅江市南嘴镇明月小学</t>
  </si>
  <si>
    <t xml:space="preserve">  109027</t>
  </si>
  <si>
    <t>沅江市南嘴镇余家村小学</t>
  </si>
  <si>
    <t xml:space="preserve">  109028</t>
  </si>
  <si>
    <t>沅江市南嘴镇羊婆小学</t>
  </si>
  <si>
    <t xml:space="preserve">  109029</t>
  </si>
  <si>
    <t>沅江市南洞庭学校</t>
  </si>
  <si>
    <t xml:space="preserve">  109030</t>
  </si>
  <si>
    <t>沅江市团山学校</t>
  </si>
  <si>
    <t xml:space="preserve">  109031</t>
  </si>
  <si>
    <t>沅江市南洞庭实验学校</t>
  </si>
  <si>
    <t xml:space="preserve">  109032</t>
  </si>
  <si>
    <t>沅江市保民学校</t>
  </si>
  <si>
    <t xml:space="preserve">  109033</t>
  </si>
  <si>
    <t>沅江市城郊中心小学</t>
  </si>
  <si>
    <t xml:space="preserve">  109034</t>
  </si>
  <si>
    <t>沅江市城郊白竹小学</t>
  </si>
  <si>
    <t xml:space="preserve">  109035</t>
  </si>
  <si>
    <t>沅江市中心幼儿园</t>
  </si>
  <si>
    <t xml:space="preserve">  109036</t>
  </si>
  <si>
    <t>沅江政通实验学校</t>
  </si>
  <si>
    <t xml:space="preserve">  109037</t>
  </si>
  <si>
    <t>沅江市政通小学</t>
  </si>
  <si>
    <t xml:space="preserve">  109038</t>
  </si>
  <si>
    <t>沅江市泗湖山镇初级中学</t>
  </si>
  <si>
    <t xml:space="preserve">  109039</t>
  </si>
  <si>
    <t>沅江市泗湖山镇中心小学</t>
  </si>
  <si>
    <t xml:space="preserve">  109040</t>
  </si>
  <si>
    <t>沅江市泗湖山镇华田学校</t>
  </si>
  <si>
    <t xml:space="preserve">  109041</t>
  </si>
  <si>
    <t>沅江市泗湖山镇光复学校</t>
  </si>
  <si>
    <t xml:space="preserve">  109042</t>
  </si>
  <si>
    <t>沅江市泗湖山镇洞庭红小学</t>
  </si>
  <si>
    <t xml:space="preserve">  109043</t>
  </si>
  <si>
    <t>沅江市泗湖山镇净下洲小学</t>
  </si>
  <si>
    <t xml:space="preserve">  109044</t>
  </si>
  <si>
    <t>沅江市泗湖山镇西华小学</t>
  </si>
  <si>
    <t xml:space="preserve">  109046</t>
  </si>
  <si>
    <t>沅江市漉湖学校</t>
  </si>
  <si>
    <t xml:space="preserve">  109047</t>
  </si>
  <si>
    <t>沅江市万子湖学校</t>
  </si>
  <si>
    <t xml:space="preserve">  109048</t>
  </si>
  <si>
    <t>沅江市特殊教育学校</t>
  </si>
  <si>
    <t xml:space="preserve">  109049</t>
  </si>
  <si>
    <t>沅江市琼湖初级中学</t>
  </si>
  <si>
    <t xml:space="preserve">  109050</t>
  </si>
  <si>
    <t>沅江市凌云塔学校</t>
  </si>
  <si>
    <t xml:space="preserve">  109051</t>
  </si>
  <si>
    <t>沅江市莲花塘学校</t>
  </si>
  <si>
    <t xml:space="preserve">  109052</t>
  </si>
  <si>
    <t>沅江市桔园学校</t>
  </si>
  <si>
    <t xml:space="preserve">  109054</t>
  </si>
  <si>
    <t>沅江市纸厂学校</t>
  </si>
  <si>
    <t xml:space="preserve">  109056</t>
  </si>
  <si>
    <t>沅江市胭脂湖街道莲子塘学校</t>
  </si>
  <si>
    <t xml:space="preserve">  109057</t>
  </si>
  <si>
    <t>沅江市胭脂湖街道南竹山学校</t>
  </si>
  <si>
    <t xml:space="preserve">  109058</t>
  </si>
  <si>
    <t>沅江市胭脂湖街道初级中学</t>
  </si>
  <si>
    <t xml:space="preserve">  109059</t>
  </si>
  <si>
    <t>沅江市胭脂湖街道杨梅山小学</t>
  </si>
  <si>
    <t xml:space="preserve">  109060</t>
  </si>
  <si>
    <t>沅江市胭脂湖街道中心小学</t>
  </si>
  <si>
    <t xml:space="preserve">  109061</t>
  </si>
  <si>
    <t>沅江市胭脂湖街道台公塘小学</t>
  </si>
  <si>
    <t xml:space="preserve">  109062</t>
  </si>
  <si>
    <t>沅江市茶盘洲镇学校</t>
  </si>
  <si>
    <t xml:space="preserve">  109063</t>
  </si>
  <si>
    <t>沅江市茶盘洲镇中心小学</t>
  </si>
  <si>
    <t xml:space="preserve">  109064</t>
  </si>
  <si>
    <t>沅江市教师进修学校</t>
  </si>
  <si>
    <t xml:space="preserve">  109065</t>
  </si>
  <si>
    <t>沅江市青少年学生校外活动中心</t>
  </si>
  <si>
    <t xml:space="preserve">  109066</t>
  </si>
  <si>
    <t>沅江市四季红镇初级中学</t>
  </si>
  <si>
    <t xml:space="preserve">  109067</t>
  </si>
  <si>
    <t>沅江市四季红镇中心小学</t>
  </si>
  <si>
    <t xml:space="preserve">  109068</t>
  </si>
  <si>
    <t>沅江市四季红镇小学</t>
  </si>
  <si>
    <t xml:space="preserve">  109069</t>
  </si>
  <si>
    <t>沅江市四季红镇四季红小学</t>
  </si>
  <si>
    <t xml:space="preserve">  109070</t>
  </si>
  <si>
    <t>沅江市四季红镇长征小学</t>
  </si>
  <si>
    <t xml:space="preserve">  109071</t>
  </si>
  <si>
    <t>沅江市新湾镇初级中学</t>
  </si>
  <si>
    <t xml:space="preserve">  109072</t>
  </si>
  <si>
    <t>沅江市新湾镇杨阁老学校</t>
  </si>
  <si>
    <t xml:space="preserve">  109073</t>
  </si>
  <si>
    <t>沅江市新湾镇中心小学</t>
  </si>
  <si>
    <t xml:space="preserve">  109074</t>
  </si>
  <si>
    <t>沅江市新湾镇葵花小学</t>
  </si>
  <si>
    <t xml:space="preserve">  109075</t>
  </si>
  <si>
    <t>沅江市黄茅洲镇塞波嘴初级中学</t>
  </si>
  <si>
    <t xml:space="preserve">  109076</t>
  </si>
  <si>
    <t>沅江市黄茅洲镇大成学校</t>
  </si>
  <si>
    <t xml:space="preserve">  109077</t>
  </si>
  <si>
    <t>沅江市黄茅洲镇金南学校</t>
  </si>
  <si>
    <t xml:space="preserve">  109078</t>
  </si>
  <si>
    <t>沅江市黄茅洲镇柳树坪学校</t>
  </si>
  <si>
    <t xml:space="preserve">  109079</t>
  </si>
  <si>
    <t>沅江市黄茅洲镇中心小学</t>
  </si>
  <si>
    <t xml:space="preserve">  109080</t>
  </si>
  <si>
    <t>沅江市黄茅洲镇子母城小学</t>
  </si>
  <si>
    <t xml:space="preserve">  109081</t>
  </si>
  <si>
    <t>沅江市黄茅洲镇志成小学</t>
  </si>
  <si>
    <t xml:space="preserve">  109082</t>
  </si>
  <si>
    <t>沅江市黄茅洲镇红旗小学</t>
  </si>
  <si>
    <t xml:space="preserve">  109084</t>
  </si>
  <si>
    <t>沅江市黄茅洲镇民丰小学</t>
  </si>
  <si>
    <t xml:space="preserve">  109086</t>
  </si>
  <si>
    <t>沅江市南大膳镇晓乐小学</t>
  </si>
  <si>
    <t xml:space="preserve">  109087</t>
  </si>
  <si>
    <t>沅江市南大膳镇中心小学</t>
  </si>
  <si>
    <t xml:space="preserve">  109088</t>
  </si>
  <si>
    <t>沅江市南大膳镇北大学校</t>
  </si>
  <si>
    <t xml:space="preserve">  109090</t>
  </si>
  <si>
    <t>沅江市南大膳镇南京小学</t>
  </si>
  <si>
    <t xml:space="preserve">  109091</t>
  </si>
  <si>
    <t>沅江市南大膳镇学校坪小学</t>
  </si>
  <si>
    <t xml:space="preserve">  109092</t>
  </si>
  <si>
    <t>沅江市南大膳镇灵官小学</t>
  </si>
  <si>
    <t xml:space="preserve">  109093</t>
  </si>
  <si>
    <t>沅江市南大膳镇小波学校</t>
  </si>
  <si>
    <t xml:space="preserve">  109094</t>
  </si>
  <si>
    <t>沅江市南大膳镇双丰小学</t>
  </si>
  <si>
    <t xml:space="preserve">  109095</t>
  </si>
  <si>
    <t>沅江市南大膳镇石剅小学</t>
  </si>
  <si>
    <t xml:space="preserve">  109096</t>
  </si>
  <si>
    <t>沅江市南大膳镇永交小学</t>
  </si>
  <si>
    <t xml:space="preserve">  109097</t>
  </si>
  <si>
    <t>沅江市南大膳镇北大市小学</t>
  </si>
  <si>
    <t xml:space="preserve">  109098</t>
  </si>
  <si>
    <t>沅江市草尾镇人和学校</t>
  </si>
  <si>
    <t xml:space="preserve">  109099</t>
  </si>
  <si>
    <t>沅江市草尾镇学校</t>
  </si>
  <si>
    <t xml:space="preserve">  109100</t>
  </si>
  <si>
    <t>沅江市草尾镇大同小学</t>
  </si>
  <si>
    <t xml:space="preserve">  109102</t>
  </si>
  <si>
    <t>沅江市草尾镇新安学校</t>
  </si>
  <si>
    <t xml:space="preserve">  109103</t>
  </si>
  <si>
    <t>沅江市草尾镇上码头学校</t>
  </si>
  <si>
    <t xml:space="preserve">  109104</t>
  </si>
  <si>
    <t>沅江市芙蓉学校</t>
  </si>
  <si>
    <t xml:space="preserve">  109105</t>
  </si>
  <si>
    <t>沅江市新湾镇中心校幼儿园</t>
  </si>
  <si>
    <t xml:space="preserve">  109106</t>
  </si>
  <si>
    <t>沅江市共华镇中心校幼儿园</t>
  </si>
  <si>
    <t xml:space="preserve">  109107</t>
  </si>
  <si>
    <t>沅江市四季红镇中心幼儿园</t>
  </si>
  <si>
    <t xml:space="preserve">  109108</t>
  </si>
  <si>
    <t>沅江市黄茅洲镇中心幼儿园</t>
  </si>
  <si>
    <t xml:space="preserve">  109109</t>
  </si>
  <si>
    <t>沅江市泗湖山镇中心校幼儿园</t>
  </si>
  <si>
    <t xml:space="preserve">  109110</t>
  </si>
  <si>
    <t>沅江市茶盘洲镇中心校幼儿园</t>
  </si>
  <si>
    <t xml:space="preserve">  109111</t>
  </si>
  <si>
    <t>沅江市草尾镇中心校幼儿园</t>
  </si>
  <si>
    <t xml:space="preserve">  109112</t>
  </si>
  <si>
    <t>沅江市阳罗洲镇希望幼儿园</t>
  </si>
  <si>
    <t xml:space="preserve">  109113</t>
  </si>
  <si>
    <t>沅江市城郊中心校幼儿园</t>
  </si>
  <si>
    <t xml:space="preserve">  109114</t>
  </si>
  <si>
    <t>沅江市南洞庭芦苇场中心幼儿园</t>
  </si>
  <si>
    <t xml:space="preserve">  109115</t>
  </si>
  <si>
    <t>沅江市漉湖芦苇场中心幼儿园</t>
  </si>
  <si>
    <t xml:space="preserve">  109116</t>
  </si>
  <si>
    <t>沅江市琼湖街道碧桂园幼儿园</t>
  </si>
  <si>
    <t xml:space="preserve">  109117</t>
  </si>
  <si>
    <t>沅江市南大膳镇中心幼儿园</t>
  </si>
  <si>
    <t xml:space="preserve">  109118</t>
  </si>
  <si>
    <t>沅江市胭脂湖街道竹莲幼儿园</t>
  </si>
  <si>
    <t xml:space="preserve">  109119</t>
  </si>
  <si>
    <t>沅江市黄茅洲镇金南幼儿园</t>
  </si>
  <si>
    <t xml:space="preserve">  111001</t>
  </si>
  <si>
    <t xml:space="preserve">  112001</t>
  </si>
  <si>
    <t xml:space="preserve">  114001</t>
  </si>
  <si>
    <t xml:space="preserve">  115001</t>
  </si>
  <si>
    <t xml:space="preserve">  116001</t>
  </si>
  <si>
    <t xml:space="preserve">  118002</t>
  </si>
  <si>
    <t>沅江市文化广电新闻出版局-机关</t>
  </si>
  <si>
    <t xml:space="preserve">  118003</t>
  </si>
  <si>
    <t>沅江市文化馆（沅江市非物质文化遗产保护中心）</t>
  </si>
  <si>
    <t xml:space="preserve">  118004</t>
  </si>
  <si>
    <t xml:space="preserve">  118005</t>
  </si>
  <si>
    <t xml:space="preserve">  118006</t>
  </si>
  <si>
    <t>沅江市文化市场综合行政执法大队</t>
  </si>
  <si>
    <t xml:space="preserve">  118007</t>
  </si>
  <si>
    <t xml:space="preserve">  121001</t>
  </si>
  <si>
    <t xml:space="preserve">  124001</t>
  </si>
  <si>
    <t xml:space="preserve">  125001</t>
  </si>
  <si>
    <t xml:space="preserve">  126001</t>
  </si>
  <si>
    <t xml:space="preserve">  127001</t>
  </si>
  <si>
    <t xml:space="preserve">  129001</t>
  </si>
  <si>
    <t xml:space="preserve">  130001</t>
  </si>
  <si>
    <t xml:space="preserve">  131001</t>
  </si>
  <si>
    <t xml:space="preserve">  134001</t>
  </si>
  <si>
    <t xml:space="preserve">  134002</t>
  </si>
  <si>
    <t xml:space="preserve">  138001</t>
  </si>
  <si>
    <t xml:space="preserve">  139001</t>
  </si>
  <si>
    <t xml:space="preserve">  140001</t>
  </si>
  <si>
    <t xml:space="preserve">  140002</t>
  </si>
  <si>
    <t>沅江市老干部休养活动中心</t>
  </si>
  <si>
    <t xml:space="preserve">  142001</t>
  </si>
  <si>
    <t xml:space="preserve">  142002</t>
  </si>
  <si>
    <t xml:space="preserve">  142003</t>
  </si>
  <si>
    <t xml:space="preserve">  143001</t>
  </si>
  <si>
    <t xml:space="preserve">  147001</t>
  </si>
  <si>
    <t xml:space="preserve">  149001</t>
  </si>
  <si>
    <t>沅江市市场监督管理局</t>
  </si>
  <si>
    <t xml:space="preserve">  157001</t>
  </si>
  <si>
    <t xml:space="preserve">  158001</t>
  </si>
  <si>
    <t xml:space="preserve">  201001</t>
  </si>
  <si>
    <t xml:space="preserve">  202001</t>
  </si>
  <si>
    <t xml:space="preserve">  202002</t>
  </si>
  <si>
    <t xml:space="preserve">  202003</t>
  </si>
  <si>
    <t>沅江市就业服务管理局</t>
  </si>
  <si>
    <t xml:space="preserve">  202004</t>
  </si>
  <si>
    <t xml:space="preserve">  202005</t>
  </si>
  <si>
    <t xml:space="preserve">  204001</t>
  </si>
  <si>
    <t>沅江市卫生健康局</t>
  </si>
  <si>
    <t xml:space="preserve">  204003</t>
  </si>
  <si>
    <t>沅江市卫生健康综合监督执法局</t>
  </si>
  <si>
    <t xml:space="preserve">  204004</t>
  </si>
  <si>
    <t>沅江市卫生健康局机关</t>
  </si>
  <si>
    <t xml:space="preserve">  204005</t>
  </si>
  <si>
    <t>沅江市紧急医疗救援指挥中心</t>
  </si>
  <si>
    <t xml:space="preserve">  204006</t>
  </si>
  <si>
    <t>沅江市疾病预防控制中心</t>
  </si>
  <si>
    <t xml:space="preserve">  204007</t>
  </si>
  <si>
    <t>沅江市妇幼保健院</t>
  </si>
  <si>
    <t xml:space="preserve">  204008</t>
  </si>
  <si>
    <t>沅江市人民医院</t>
  </si>
  <si>
    <t xml:space="preserve">  204009</t>
  </si>
  <si>
    <t>沅江市中医医院</t>
  </si>
  <si>
    <t xml:space="preserve">  204010</t>
  </si>
  <si>
    <t>沅江市琼湖街道第一社区卫生服务中心</t>
  </si>
  <si>
    <t xml:space="preserve">  204011</t>
  </si>
  <si>
    <t>沅江市胭脂湖街道社区卫生服务中心</t>
  </si>
  <si>
    <t xml:space="preserve">  204012</t>
  </si>
  <si>
    <t>沅江市新湾镇卫生院</t>
  </si>
  <si>
    <t xml:space="preserve">  204013</t>
  </si>
  <si>
    <t>沅江市黄茅洲镇中心卫生院</t>
  </si>
  <si>
    <t xml:space="preserve">  204014</t>
  </si>
  <si>
    <t>沅江市草尾镇中心卫生院</t>
  </si>
  <si>
    <t xml:space="preserve">  204015</t>
  </si>
  <si>
    <t>沅江市阳罗洲镇中心卫生院</t>
  </si>
  <si>
    <t xml:space="preserve">  204016</t>
  </si>
  <si>
    <t>沅江市共华镇卫生院</t>
  </si>
  <si>
    <t xml:space="preserve">  204017</t>
  </si>
  <si>
    <t>沅江市泗湖山镇中心卫生院</t>
  </si>
  <si>
    <t xml:space="preserve">  204018</t>
  </si>
  <si>
    <t>沅江市南大膳镇中心卫生院</t>
  </si>
  <si>
    <t xml:space="preserve">  204019</t>
  </si>
  <si>
    <t>沅江市琼湖街道第三社区卫生服务中心</t>
  </si>
  <si>
    <t xml:space="preserve">  204020</t>
  </si>
  <si>
    <t>沅江市南嘴镇卫生院</t>
  </si>
  <si>
    <t xml:space="preserve">  204021</t>
  </si>
  <si>
    <t>沅江市茶盘洲镇卫生院</t>
  </si>
  <si>
    <t xml:space="preserve">  204022</t>
  </si>
  <si>
    <t>沅江市四季红镇卫生院</t>
  </si>
  <si>
    <t xml:space="preserve">  204023</t>
  </si>
  <si>
    <t>沅江市血吸虫病专科医院</t>
  </si>
  <si>
    <t xml:space="preserve">  204024</t>
  </si>
  <si>
    <t>沅江市南大血吸虫病防治站</t>
  </si>
  <si>
    <t xml:space="preserve">  204025</t>
  </si>
  <si>
    <t>沅江市草尾血吸血虫病预防控制站</t>
  </si>
  <si>
    <t xml:space="preserve">  204026</t>
  </si>
  <si>
    <t>沅江市黄茅洲血吸虫病预防控制站</t>
  </si>
  <si>
    <t xml:space="preserve">  204027</t>
  </si>
  <si>
    <t>沅江市阳罗血吸虫病预防控制站</t>
  </si>
  <si>
    <t xml:space="preserve">  204028</t>
  </si>
  <si>
    <t>沅江市共华血吸虫病防治站</t>
  </si>
  <si>
    <t xml:space="preserve">  204029</t>
  </si>
  <si>
    <t>沅江市泗湖山血吸虫病防治站</t>
  </si>
  <si>
    <t xml:space="preserve">  204030</t>
  </si>
  <si>
    <t>沅江市胭脂湖血吸虫病预防控制站</t>
  </si>
  <si>
    <t xml:space="preserve">  204031</t>
  </si>
  <si>
    <t>沅江市赤山血吸虫病预防控制站</t>
  </si>
  <si>
    <t xml:space="preserve">  204032</t>
  </si>
  <si>
    <t>沅江市漉湖血吸虫病预防控制站</t>
  </si>
  <si>
    <t xml:space="preserve">  204033</t>
  </si>
  <si>
    <t>沅江市琼湖血吸虫病预防控制站</t>
  </si>
  <si>
    <t xml:space="preserve">  204034</t>
  </si>
  <si>
    <t>沅江市农村卫生工作服务站</t>
  </si>
  <si>
    <t xml:space="preserve">  206001</t>
  </si>
  <si>
    <t xml:space="preserve">  207002</t>
  </si>
  <si>
    <t>沅江市民政局-机关</t>
  </si>
  <si>
    <t xml:space="preserve">  207003</t>
  </si>
  <si>
    <t xml:space="preserve">  207004</t>
  </si>
  <si>
    <t xml:space="preserve">  207007</t>
  </si>
  <si>
    <t xml:space="preserve">  207008</t>
  </si>
  <si>
    <t>沅江市婚姻登记服务中心</t>
  </si>
  <si>
    <t xml:space="preserve">  207009</t>
  </si>
  <si>
    <t>沅江市福利彩票发行中心</t>
  </si>
  <si>
    <t xml:space="preserve">  207012</t>
  </si>
  <si>
    <t xml:space="preserve">  207013</t>
  </si>
  <si>
    <t xml:space="preserve">  213001</t>
  </si>
  <si>
    <t xml:space="preserve">  214001</t>
  </si>
  <si>
    <t xml:space="preserve">  215001</t>
  </si>
  <si>
    <t xml:space="preserve">  215002</t>
  </si>
  <si>
    <t xml:space="preserve">  215003</t>
  </si>
  <si>
    <t xml:space="preserve">  215004</t>
  </si>
  <si>
    <t xml:space="preserve">  302008</t>
  </si>
  <si>
    <t xml:space="preserve">  302009</t>
  </si>
  <si>
    <t xml:space="preserve">  303001</t>
  </si>
  <si>
    <t xml:space="preserve">  303003</t>
  </si>
  <si>
    <t xml:space="preserve">  303004</t>
  </si>
  <si>
    <t xml:space="preserve">  303005</t>
  </si>
  <si>
    <t xml:space="preserve">  306001</t>
  </si>
  <si>
    <t>沅江市畜牧水产事务中心</t>
  </si>
  <si>
    <t xml:space="preserve">  310001</t>
  </si>
  <si>
    <t xml:space="preserve">  311001</t>
  </si>
  <si>
    <t xml:space="preserve">  312001</t>
  </si>
  <si>
    <t xml:space="preserve">  316001</t>
  </si>
  <si>
    <t xml:space="preserve">  317001</t>
  </si>
  <si>
    <t>沅江市乡村振兴局</t>
  </si>
  <si>
    <t xml:space="preserve">  318001</t>
  </si>
  <si>
    <t xml:space="preserve">  405001</t>
  </si>
  <si>
    <t>沅江市自然资源局</t>
  </si>
  <si>
    <t xml:space="preserve">  405002</t>
  </si>
  <si>
    <t>沅江市自然资源测绘院</t>
  </si>
  <si>
    <t xml:space="preserve">  405003</t>
  </si>
  <si>
    <t>沅江市自然资源交易服务所</t>
  </si>
  <si>
    <t xml:space="preserve">  405004</t>
  </si>
  <si>
    <t>沅江市征地拆迁事务所</t>
  </si>
  <si>
    <t xml:space="preserve">  405005</t>
  </si>
  <si>
    <t>沅江市自然资源修复中心</t>
  </si>
  <si>
    <t xml:space="preserve">  405007</t>
  </si>
  <si>
    <t xml:space="preserve">  405008</t>
  </si>
  <si>
    <t>沅江市土地储备发展中心</t>
  </si>
  <si>
    <t xml:space="preserve">  408001</t>
  </si>
  <si>
    <t>湖南沅江高新技术产业园区管理委员会</t>
  </si>
  <si>
    <t xml:space="preserve">  411001</t>
  </si>
  <si>
    <t xml:space="preserve">  411002</t>
  </si>
  <si>
    <t xml:space="preserve">  411003</t>
  </si>
  <si>
    <t xml:space="preserve">  411004</t>
  </si>
  <si>
    <t xml:space="preserve">  411005</t>
  </si>
  <si>
    <t xml:space="preserve">  411006</t>
  </si>
  <si>
    <t>沅江市路灯灯饰服务中心</t>
  </si>
  <si>
    <t xml:space="preserve">  411007</t>
  </si>
  <si>
    <t>沅江市规划行政执法直属中队</t>
  </si>
  <si>
    <t xml:space="preserve">  411008</t>
  </si>
  <si>
    <t xml:space="preserve">  411009</t>
  </si>
  <si>
    <t>沅江市城镇生活垃圾无害化处理服务中心</t>
  </si>
  <si>
    <t xml:space="preserve">  413001</t>
  </si>
  <si>
    <t xml:space="preserve">  414001</t>
  </si>
  <si>
    <t xml:space="preserve">  416001</t>
  </si>
  <si>
    <t>沅江市交通运输局</t>
  </si>
  <si>
    <t xml:space="preserve">  416006</t>
  </si>
  <si>
    <t>沅江市水运事务中心</t>
  </si>
  <si>
    <t xml:space="preserve">  431001</t>
  </si>
  <si>
    <t xml:space="preserve">  434001</t>
  </si>
  <si>
    <t xml:space="preserve">  502001</t>
  </si>
  <si>
    <t xml:space="preserve">  505001</t>
  </si>
  <si>
    <t xml:space="preserve">  505003</t>
  </si>
  <si>
    <t xml:space="preserve">  506001</t>
  </si>
  <si>
    <t xml:space="preserve">  507001</t>
  </si>
  <si>
    <t>沅江市工业和信息化局</t>
  </si>
  <si>
    <t xml:space="preserve">  511001</t>
  </si>
  <si>
    <t>沅江市市场服务中心</t>
  </si>
  <si>
    <t xml:space="preserve">  601001</t>
  </si>
  <si>
    <t>沅江市琼湖街道办事处</t>
  </si>
  <si>
    <t xml:space="preserve">  602001</t>
  </si>
  <si>
    <t>沅江市胭脂湖街道办事处</t>
  </si>
  <si>
    <t xml:space="preserve">  603001</t>
  </si>
  <si>
    <t>沅江市新湾镇人民政府</t>
  </si>
  <si>
    <t xml:space="preserve">  604001</t>
  </si>
  <si>
    <t>沅江市南嘴镇人民政府</t>
  </si>
  <si>
    <t xml:space="preserve">  605001</t>
  </si>
  <si>
    <t>沅江市草尾镇人民政府</t>
  </si>
  <si>
    <t xml:space="preserve">  606001</t>
  </si>
  <si>
    <t>沅江市黄茅洲镇人民政府</t>
  </si>
  <si>
    <t xml:space="preserve">  607001</t>
  </si>
  <si>
    <t>沅江市阳罗洲镇人民政府</t>
  </si>
  <si>
    <t xml:space="preserve">  608001</t>
  </si>
  <si>
    <t>沅江市四季红镇人民政府</t>
  </si>
  <si>
    <t xml:space="preserve">  609001</t>
  </si>
  <si>
    <t>沅江市南大膳镇人民政府</t>
  </si>
  <si>
    <t xml:space="preserve">  610001</t>
  </si>
  <si>
    <t>沅江市泗湖山镇人民政府</t>
  </si>
  <si>
    <t xml:space="preserve">  611001</t>
  </si>
  <si>
    <t>沅江市共华镇人民政府</t>
  </si>
  <si>
    <t xml:space="preserve">  612001</t>
  </si>
  <si>
    <t>沅江市茶盘洲镇人民政府</t>
  </si>
  <si>
    <t xml:space="preserve">  991001</t>
  </si>
  <si>
    <t>预算股</t>
  </si>
  <si>
    <t xml:space="preserve">  991002</t>
  </si>
  <si>
    <t>行政政法股</t>
  </si>
  <si>
    <t xml:space="preserve">  991003</t>
  </si>
  <si>
    <t>社保股</t>
  </si>
  <si>
    <t xml:space="preserve">  991004</t>
  </si>
  <si>
    <t>教科文股</t>
  </si>
  <si>
    <t xml:space="preserve">  991005</t>
  </si>
  <si>
    <t>农业股</t>
  </si>
  <si>
    <t xml:space="preserve">  991006</t>
  </si>
  <si>
    <t>企业股</t>
  </si>
  <si>
    <t xml:space="preserve">  991007</t>
  </si>
  <si>
    <t>经建股</t>
  </si>
  <si>
    <t xml:space="preserve">  991008</t>
  </si>
  <si>
    <t>财政事务中心</t>
  </si>
  <si>
    <t>表5-2</t>
  </si>
  <si>
    <t>2022年部门单位支出汇总表</t>
  </si>
  <si>
    <t>基本支出</t>
  </si>
  <si>
    <t>项目支出</t>
  </si>
  <si>
    <t>人员类</t>
  </si>
  <si>
    <t>总计:</t>
  </si>
  <si>
    <t>101_沅江市人民代表大会常务委员会</t>
  </si>
  <si>
    <t xml:space="preserve">  沅江市人民代表大会常务委员会</t>
  </si>
  <si>
    <t>102_中国人民政治协商会议湖南省沅江市委员会</t>
  </si>
  <si>
    <t xml:space="preserve">  中国人民政治协商会议湖南省沅江市委员会</t>
  </si>
  <si>
    <t>103_中共沅江市委办公室</t>
  </si>
  <si>
    <t xml:space="preserve">  中共沅江市委办公室</t>
  </si>
  <si>
    <t xml:space="preserve">  沅江市史志编纂室</t>
  </si>
  <si>
    <t>104_沅江市人民政府办公室</t>
  </si>
  <si>
    <t xml:space="preserve">  沅江市人民政府办公室</t>
  </si>
  <si>
    <t>105_沅江市财政局</t>
  </si>
  <si>
    <t xml:space="preserve">  沅江市财政局</t>
  </si>
  <si>
    <t xml:space="preserve">  沅江市国库集中支付核算中心</t>
  </si>
  <si>
    <t xml:space="preserve">  沅江市财政事务中心</t>
  </si>
  <si>
    <t xml:space="preserve">  沅江市财政投资评审中心</t>
  </si>
  <si>
    <t>106_中共沅江市委机构编制委员会办公室</t>
  </si>
  <si>
    <t xml:space="preserve">  中共沅江市委机构编制委员会办公室</t>
  </si>
  <si>
    <t>107_沅江市统计局</t>
  </si>
  <si>
    <t xml:space="preserve">  沅江市统计局</t>
  </si>
  <si>
    <t>109_沅江市教育局</t>
  </si>
  <si>
    <t xml:space="preserve">  沅江市第一中学</t>
  </si>
  <si>
    <t xml:space="preserve">  沅江市第三中学</t>
  </si>
  <si>
    <t xml:space="preserve">  沅江市琼湖书院</t>
  </si>
  <si>
    <t xml:space="preserve">  沅江市第二中学</t>
  </si>
  <si>
    <t xml:space="preserve">  沅江市第四中学</t>
  </si>
  <si>
    <t xml:space="preserve">  沅江市职业中等专业学校</t>
  </si>
  <si>
    <t xml:space="preserve">  沅江市城关职业高级中学</t>
  </si>
  <si>
    <t xml:space="preserve">  沅江市教育局-机关</t>
  </si>
  <si>
    <t xml:space="preserve">  沅江市阳罗洲镇初级中学</t>
  </si>
  <si>
    <t xml:space="preserve">  沅江市阳罗洲镇普丰小学</t>
  </si>
  <si>
    <t xml:space="preserve">  沅江市阳罗洲镇中心小学</t>
  </si>
  <si>
    <t xml:space="preserve">  沅江市阳罗洲镇复兴学校</t>
  </si>
  <si>
    <t xml:space="preserve">  沅江市阳罗洲镇宝三小学</t>
  </si>
  <si>
    <t xml:space="preserve">  沅江市阳罗洲镇普丰学校</t>
  </si>
  <si>
    <t xml:space="preserve">  沅江市阳罗洲镇兴界小学</t>
  </si>
  <si>
    <t xml:space="preserve">  沅江市共华镇初级中学</t>
  </si>
  <si>
    <t xml:space="preserve">  沅江市共华镇新华学校</t>
  </si>
  <si>
    <t xml:space="preserve">  沅江市共华镇宪成小学</t>
  </si>
  <si>
    <t xml:space="preserve">  沅江市共华镇中心小学</t>
  </si>
  <si>
    <t xml:space="preserve">  沅江市共华镇白沙学校</t>
  </si>
  <si>
    <t xml:space="preserve">  沅江市共华镇均和小学</t>
  </si>
  <si>
    <t xml:space="preserve">  沅江市南嘴镇初级中学</t>
  </si>
  <si>
    <t xml:space="preserve">  沅江市南嘴镇中心小学</t>
  </si>
  <si>
    <t xml:space="preserve">  沅江市南嘴镇明月小学</t>
  </si>
  <si>
    <t xml:space="preserve">  沅江市南嘴镇余家村小学</t>
  </si>
  <si>
    <t xml:space="preserve">  沅江市南嘴镇羊婆小学</t>
  </si>
  <si>
    <t xml:space="preserve">  沅江市南洞庭学校</t>
  </si>
  <si>
    <t xml:space="preserve">  沅江市团山学校</t>
  </si>
  <si>
    <t xml:space="preserve">  沅江市南洞庭实验学校</t>
  </si>
  <si>
    <t xml:space="preserve">  沅江市保民学校</t>
  </si>
  <si>
    <t xml:space="preserve">  沅江市城郊中心小学</t>
  </si>
  <si>
    <t xml:space="preserve">  沅江市城郊白竹小学</t>
  </si>
  <si>
    <t xml:space="preserve">  沅江市中心幼儿园</t>
  </si>
  <si>
    <t xml:space="preserve">  沅江政通实验学校</t>
  </si>
  <si>
    <t xml:space="preserve">  沅江市政通小学</t>
  </si>
  <si>
    <t xml:space="preserve">  沅江市泗湖山镇初级中学</t>
  </si>
  <si>
    <t xml:space="preserve">  沅江市泗湖山镇中心小学</t>
  </si>
  <si>
    <t xml:space="preserve">  沅江市泗湖山镇华田学校</t>
  </si>
  <si>
    <t xml:space="preserve">  沅江市泗湖山镇光复学校</t>
  </si>
  <si>
    <t xml:space="preserve">  沅江市泗湖山镇洞庭红小学</t>
  </si>
  <si>
    <t xml:space="preserve">  沅江市泗湖山镇净下洲小学</t>
  </si>
  <si>
    <t xml:space="preserve">  沅江市泗湖山镇西华小学</t>
  </si>
  <si>
    <t xml:space="preserve">  沅江市漉湖学校</t>
  </si>
  <si>
    <t xml:space="preserve">  沅江市万子湖学校</t>
  </si>
  <si>
    <t xml:space="preserve">  沅江市特殊教育学校</t>
  </si>
  <si>
    <t xml:space="preserve">  沅江市琼湖初级中学</t>
  </si>
  <si>
    <t xml:space="preserve">  沅江市凌云塔学校</t>
  </si>
  <si>
    <t xml:space="preserve">  沅江市莲花塘学校</t>
  </si>
  <si>
    <t xml:space="preserve">  沅江市桔园学校</t>
  </si>
  <si>
    <t xml:space="preserve">  沅江市纸厂学校</t>
  </si>
  <si>
    <t xml:space="preserve">  沅江市胭脂湖街道莲子塘学校</t>
  </si>
  <si>
    <t xml:space="preserve">  沅江市胭脂湖街道南竹山学校</t>
  </si>
  <si>
    <t xml:space="preserve">  沅江市胭脂湖街道初级中学</t>
  </si>
  <si>
    <t xml:space="preserve">  沅江市胭脂湖街道杨梅山小学</t>
  </si>
  <si>
    <t xml:space="preserve">  沅江市胭脂湖街道中心小学</t>
  </si>
  <si>
    <t xml:space="preserve">  沅江市胭脂湖街道台公塘小学</t>
  </si>
  <si>
    <t xml:space="preserve">  沅江市茶盘洲镇学校</t>
  </si>
  <si>
    <t xml:space="preserve">  沅江市茶盘洲镇中心小学</t>
  </si>
  <si>
    <t xml:space="preserve">  沅江市教师进修学校</t>
  </si>
  <si>
    <t xml:space="preserve">  沅江市青少年学生校外活动中心</t>
  </si>
  <si>
    <t xml:space="preserve">  沅江市四季红镇初级中学</t>
  </si>
  <si>
    <t xml:space="preserve">  沅江市四季红镇中心小学</t>
  </si>
  <si>
    <t xml:space="preserve">  沅江市四季红镇小学</t>
  </si>
  <si>
    <t xml:space="preserve">  沅江市四季红镇四季红小学</t>
  </si>
  <si>
    <t xml:space="preserve">  沅江市四季红镇长征小学</t>
  </si>
  <si>
    <t xml:space="preserve">  沅江市新湾镇初级中学</t>
  </si>
  <si>
    <t xml:space="preserve">  沅江市新湾镇杨阁老学校</t>
  </si>
  <si>
    <t xml:space="preserve">  沅江市新湾镇中心小学</t>
  </si>
  <si>
    <t xml:space="preserve">  沅江市新湾镇葵花小学</t>
  </si>
  <si>
    <t xml:space="preserve">  沅江市黄茅洲镇塞波嘴初级中学</t>
  </si>
  <si>
    <t xml:space="preserve">  沅江市黄茅洲镇大成学校</t>
  </si>
  <si>
    <t xml:space="preserve">  沅江市黄茅洲镇金南学校</t>
  </si>
  <si>
    <t xml:space="preserve">  沅江市黄茅洲镇柳树坪学校</t>
  </si>
  <si>
    <t xml:space="preserve">  沅江市黄茅洲镇中心小学</t>
  </si>
  <si>
    <t xml:space="preserve">  沅江市黄茅洲镇子母城小学</t>
  </si>
  <si>
    <t xml:space="preserve">  沅江市黄茅洲镇志成小学</t>
  </si>
  <si>
    <t xml:space="preserve">  沅江市黄茅洲镇红旗小学</t>
  </si>
  <si>
    <t xml:space="preserve">  沅江市黄茅洲镇民丰小学</t>
  </si>
  <si>
    <t xml:space="preserve">  沅江市南大膳镇晓乐小学</t>
  </si>
  <si>
    <t xml:space="preserve">  沅江市南大膳镇中心小学</t>
  </si>
  <si>
    <t xml:space="preserve">  沅江市南大膳镇北大学校</t>
  </si>
  <si>
    <t xml:space="preserve">  沅江市南大膳镇南京小学</t>
  </si>
  <si>
    <t xml:space="preserve">  沅江市南大膳镇学校坪小学</t>
  </si>
  <si>
    <t xml:space="preserve">  沅江市南大膳镇灵官小学</t>
  </si>
  <si>
    <t xml:space="preserve">  沅江市南大膳镇小波学校</t>
  </si>
  <si>
    <t xml:space="preserve">  沅江市南大膳镇双丰小学</t>
  </si>
  <si>
    <t xml:space="preserve">  沅江市南大膳镇石剅小学</t>
  </si>
  <si>
    <t xml:space="preserve">  沅江市南大膳镇永交小学</t>
  </si>
  <si>
    <t xml:space="preserve">  沅江市南大膳镇北大市小学</t>
  </si>
  <si>
    <t xml:space="preserve">  沅江市草尾镇人和学校</t>
  </si>
  <si>
    <t xml:space="preserve">  沅江市草尾镇学校</t>
  </si>
  <si>
    <t xml:space="preserve">  沅江市草尾镇大同小学</t>
  </si>
  <si>
    <t xml:space="preserve">  沅江市草尾镇新安学校</t>
  </si>
  <si>
    <t xml:space="preserve">  沅江市草尾镇上码头学校</t>
  </si>
  <si>
    <t xml:space="preserve">  沅江市芙蓉学校</t>
  </si>
  <si>
    <t xml:space="preserve">  沅江市新湾镇中心校幼儿园</t>
  </si>
  <si>
    <t xml:space="preserve">  沅江市共华镇中心校幼儿园</t>
  </si>
  <si>
    <t xml:space="preserve">  沅江市四季红镇中心幼儿园</t>
  </si>
  <si>
    <t xml:space="preserve">  沅江市黄茅洲镇中心幼儿园</t>
  </si>
  <si>
    <t xml:space="preserve">  沅江市泗湖山镇中心校幼儿园</t>
  </si>
  <si>
    <t xml:space="preserve">  沅江市茶盘洲镇中心校幼儿园</t>
  </si>
  <si>
    <t xml:space="preserve">  沅江市草尾镇中心校幼儿园</t>
  </si>
  <si>
    <t xml:space="preserve">  沅江市阳罗洲镇希望幼儿园</t>
  </si>
  <si>
    <t xml:space="preserve">  沅江市城郊中心校幼儿园</t>
  </si>
  <si>
    <t xml:space="preserve">  沅江市南洞庭芦苇场中心幼儿园</t>
  </si>
  <si>
    <t xml:space="preserve">  沅江市漉湖芦苇场中心幼儿园</t>
  </si>
  <si>
    <t xml:space="preserve">  沅江市琼湖街道碧桂园幼儿园</t>
  </si>
  <si>
    <t xml:space="preserve">  沅江市南大膳镇中心幼儿园</t>
  </si>
  <si>
    <t xml:space="preserve">  沅江市胭脂湖街道竹莲幼儿园</t>
  </si>
  <si>
    <t xml:space="preserve">  沅江市黄茅洲镇金南幼儿园</t>
  </si>
  <si>
    <t xml:space="preserve">  沅江市教育局</t>
  </si>
  <si>
    <t>111_沅江市公安局交通警察大队</t>
  </si>
  <si>
    <t xml:space="preserve">  沅江市公安局交通警察大队</t>
  </si>
  <si>
    <t>112_沅江市审计局</t>
  </si>
  <si>
    <t xml:space="preserve">  沅江市审计局</t>
  </si>
  <si>
    <t>114_沅江市文学艺术界联合会</t>
  </si>
  <si>
    <t xml:space="preserve">  沅江市文学艺术界联合会</t>
  </si>
  <si>
    <t>115_沅江市融媒体中心(沅江市广播电视局)</t>
  </si>
  <si>
    <t xml:space="preserve">  沅江市融媒体中心</t>
  </si>
  <si>
    <t>116_沅江市档案馆</t>
  </si>
  <si>
    <t xml:space="preserve">  沅江市档案馆</t>
  </si>
  <si>
    <t>118_沅江市文化广电新闻出版局</t>
  </si>
  <si>
    <t xml:space="preserve">  沅江市文化广电新闻出版局-机关</t>
  </si>
  <si>
    <t xml:space="preserve">  沅江市文化馆</t>
  </si>
  <si>
    <t xml:space="preserve">  沅江市文化馆（沅江市非物质文化遗产保护中心）</t>
  </si>
  <si>
    <t xml:space="preserve">  沅江市图书馆</t>
  </si>
  <si>
    <t xml:space="preserve">  沅江市洞庭博物馆</t>
  </si>
  <si>
    <t xml:space="preserve">  沅江市文化市场综合行政执法大队</t>
  </si>
  <si>
    <t xml:space="preserve">  沅江市全民健身服务中心</t>
  </si>
  <si>
    <t>121_沅江市行政审批服务局</t>
  </si>
  <si>
    <t xml:space="preserve">  沅江市行政审批服务局</t>
  </si>
  <si>
    <t>124_沅江市机关事务服务中心</t>
  </si>
  <si>
    <t xml:space="preserve">  沅江市机关事务服务中心</t>
  </si>
  <si>
    <t>125_中共沅江市委宣传部</t>
  </si>
  <si>
    <t xml:space="preserve">  中共沅江市委宣传部</t>
  </si>
  <si>
    <t>126_沅江市妇女联合会</t>
  </si>
  <si>
    <t xml:space="preserve">  沅江市妇女联合会</t>
  </si>
  <si>
    <t>127_中国共产主义共青团沅江市委员会</t>
  </si>
  <si>
    <t xml:space="preserve">  中国共产主义共青团沅江市委员会</t>
  </si>
  <si>
    <t>129_湖南省沅江市工商业联合会</t>
  </si>
  <si>
    <t xml:space="preserve">  湖南省沅江市工商业联合会</t>
  </si>
  <si>
    <t>130_中共沅江市委政法委</t>
  </si>
  <si>
    <t xml:space="preserve">  中共沅江市委政法委</t>
  </si>
  <si>
    <t>131_中共沅江市委统一战线工作部</t>
  </si>
  <si>
    <t xml:space="preserve">  中共沅江市委统一战线工作部</t>
  </si>
  <si>
    <t>134_沅江市司法局</t>
  </si>
  <si>
    <t xml:space="preserve">  沅江市司法局</t>
  </si>
  <si>
    <t xml:space="preserve">  沅江市法律援助中心</t>
  </si>
  <si>
    <t>138_中共沅江市委党校</t>
  </si>
  <si>
    <t xml:space="preserve">  中共沅江市委党校</t>
  </si>
  <si>
    <t>139_沅江市信访局</t>
  </si>
  <si>
    <t xml:space="preserve">  沅江市信访局</t>
  </si>
  <si>
    <t>140_中共沅江市组织部</t>
  </si>
  <si>
    <t xml:space="preserve">  中共沅江市委组织部</t>
  </si>
  <si>
    <t xml:space="preserve">  沅江市老干部休养活动中心</t>
  </si>
  <si>
    <t>142_沅江市公安局</t>
  </si>
  <si>
    <t xml:space="preserve">  沅江市公安局</t>
  </si>
  <si>
    <t xml:space="preserve">  沅江市看守所</t>
  </si>
  <si>
    <t xml:space="preserve">  沅江市拘留所</t>
  </si>
  <si>
    <t>143_中国共产党沅江市纪律检查委员会</t>
  </si>
  <si>
    <t xml:space="preserve">  中国共产党沅江市纪律检查委员会</t>
  </si>
  <si>
    <t>147_沅江市总工会</t>
  </si>
  <si>
    <t xml:space="preserve">  沅江市总工会</t>
  </si>
  <si>
    <t>149_沅江市市场监督管理局</t>
  </si>
  <si>
    <t xml:space="preserve">  沅江市市场监督管理局</t>
  </si>
  <si>
    <t>157_中共沅江市委巡察工作领导小组办公室</t>
  </si>
  <si>
    <t xml:space="preserve">  中共沅江市委巡察工作领导小组办公室</t>
  </si>
  <si>
    <t>158_中共沅江市委网络安全和信息化委员会办公室</t>
  </si>
  <si>
    <t xml:space="preserve">  中共沅江市委网络安全和信息化委员会办公室</t>
  </si>
  <si>
    <t>201_沅江市医疗保障局</t>
  </si>
  <si>
    <t xml:space="preserve">  沅江市医疗保障局</t>
  </si>
  <si>
    <t>202_沅江市人力资源和社会保障局</t>
  </si>
  <si>
    <t xml:space="preserve">  沅江市人力资源和社会保障局</t>
  </si>
  <si>
    <t xml:space="preserve">  沅江市工伤保险服务中心</t>
  </si>
  <si>
    <t xml:space="preserve">  沅江市就业服务管理局</t>
  </si>
  <si>
    <t xml:space="preserve">  沅江市社会保险服务中心</t>
  </si>
  <si>
    <t xml:space="preserve">  沅江市劳动监察局</t>
  </si>
  <si>
    <t>204_沅江市卫生健康局</t>
  </si>
  <si>
    <t xml:space="preserve">  沅江市卫生健康综合监督执法局</t>
  </si>
  <si>
    <t xml:space="preserve">  沅江市卫生健康局机关</t>
  </si>
  <si>
    <t xml:space="preserve">  沅江市紧急医疗救援指挥中心</t>
  </si>
  <si>
    <t xml:space="preserve">  沅江市疾病预防控制中心</t>
  </si>
  <si>
    <t xml:space="preserve">  沅江市妇幼保健院</t>
  </si>
  <si>
    <t xml:space="preserve">  沅江市人民医院</t>
  </si>
  <si>
    <t xml:space="preserve">  沅江市中医医院</t>
  </si>
  <si>
    <t xml:space="preserve">  沅江市琼湖街道第一社区卫生服务中心</t>
  </si>
  <si>
    <t xml:space="preserve">  沅江市胭脂湖街道社区卫生服务中心</t>
  </si>
  <si>
    <t xml:space="preserve">  沅江市新湾镇卫生院</t>
  </si>
  <si>
    <t xml:space="preserve">  沅江市黄茅洲镇中心卫生院</t>
  </si>
  <si>
    <t xml:space="preserve">  沅江市草尾镇中心卫生院</t>
  </si>
  <si>
    <t xml:space="preserve">  沅江市阳罗洲镇中心卫生院</t>
  </si>
  <si>
    <t xml:space="preserve">  沅江市共华镇卫生院</t>
  </si>
  <si>
    <t xml:space="preserve">  沅江市泗湖山镇中心卫生院</t>
  </si>
  <si>
    <t xml:space="preserve">  沅江市南大膳镇中心卫生院</t>
  </si>
  <si>
    <t xml:space="preserve">  沅江市琼湖街道第三社区卫生服务中心</t>
  </si>
  <si>
    <t xml:space="preserve">  沅江市南嘴镇卫生院</t>
  </si>
  <si>
    <t xml:space="preserve">  沅江市茶盘洲镇卫生院</t>
  </si>
  <si>
    <t xml:space="preserve">  沅江市四季红镇卫生院</t>
  </si>
  <si>
    <t xml:space="preserve">  沅江市血吸虫病专科医院</t>
  </si>
  <si>
    <t xml:space="preserve">  沅江市南大血吸虫病防治站</t>
  </si>
  <si>
    <t xml:space="preserve">  沅江市草尾血吸血虫病预防控制站</t>
  </si>
  <si>
    <t xml:space="preserve">  沅江市黄茅洲血吸虫病预防控制站</t>
  </si>
  <si>
    <t xml:space="preserve">  沅江市阳罗血吸虫病预防控制站</t>
  </si>
  <si>
    <t xml:space="preserve">  沅江市共华血吸虫病防治站</t>
  </si>
  <si>
    <t xml:space="preserve">  沅江市泗湖山血吸虫病防治站</t>
  </si>
  <si>
    <t xml:space="preserve">  沅江市胭脂湖血吸虫病预防控制站</t>
  </si>
  <si>
    <t xml:space="preserve">  沅江市赤山血吸虫病预防控制站</t>
  </si>
  <si>
    <t xml:space="preserve">  沅江市漉湖血吸虫病预防控制站</t>
  </si>
  <si>
    <t xml:space="preserve">  沅江市琼湖血吸虫病预防控制站</t>
  </si>
  <si>
    <t xml:space="preserve">  沅江市农村卫生工作服务站</t>
  </si>
  <si>
    <t xml:space="preserve">  沅江市卫生健康局</t>
  </si>
  <si>
    <t>206_沅江市残疾人联合会</t>
  </si>
  <si>
    <t xml:space="preserve">  沅江市残疾人联合会</t>
  </si>
  <si>
    <t>207_沅江市民政局</t>
  </si>
  <si>
    <t xml:space="preserve">  沅江市民政局-机关</t>
  </si>
  <si>
    <t xml:space="preserve">  沅江市殡仪馆</t>
  </si>
  <si>
    <t xml:space="preserve">  沅江市社会福利院</t>
  </si>
  <si>
    <t xml:space="preserve">  沅江市流浪乞讨人员救助站</t>
  </si>
  <si>
    <t xml:space="preserve">  沅江市婚姻登记服务中心</t>
  </si>
  <si>
    <t xml:space="preserve">  沅江市福利彩票发行中心</t>
  </si>
  <si>
    <t xml:space="preserve">  沅江市社会福利中心</t>
  </si>
  <si>
    <t xml:space="preserve">  沅江市烈士陵园服务中心</t>
  </si>
  <si>
    <t>213_沅江市计划生育协会</t>
  </si>
  <si>
    <t xml:space="preserve">  沅江市计划生育协会</t>
  </si>
  <si>
    <t>214_沅江市红十字会</t>
  </si>
  <si>
    <t xml:space="preserve">  沅江市红十字会</t>
  </si>
  <si>
    <t>215_沅江市退役军人事务局</t>
  </si>
  <si>
    <t xml:space="preserve">  沅江市退役军人事务局</t>
  </si>
  <si>
    <t xml:space="preserve">  沅江市退役军人服务中心</t>
  </si>
  <si>
    <t xml:space="preserve">  沅江市军队离休退休干部休养所</t>
  </si>
  <si>
    <t xml:space="preserve">  沅江市光荣院</t>
  </si>
  <si>
    <t>302_沅江市水利局</t>
  </si>
  <si>
    <t xml:space="preserve">  沅江市水利局</t>
  </si>
  <si>
    <t xml:space="preserve">  水利工程单位</t>
  </si>
  <si>
    <t xml:space="preserve">  水管站</t>
  </si>
  <si>
    <t>303_沅江市农业农村局</t>
  </si>
  <si>
    <t xml:space="preserve">  沅江市农业农村局</t>
  </si>
  <si>
    <t xml:space="preserve">  沅江市农村经济经营服务站</t>
  </si>
  <si>
    <t xml:space="preserve">  沅江市农机事务中心</t>
  </si>
  <si>
    <t xml:space="preserve">  沅江市农业综合行政执法大队</t>
  </si>
  <si>
    <t>306_沅江市畜牧水产事务中心</t>
  </si>
  <si>
    <t xml:space="preserve">  沅江市畜牧水产事务中心</t>
  </si>
  <si>
    <t>310_沅江市林业局</t>
  </si>
  <si>
    <t xml:space="preserve">  沅江市林业局</t>
  </si>
  <si>
    <t>311_沅江市库区移民事务中心</t>
  </si>
  <si>
    <t xml:space="preserve">  沅江市库区移民事务中心</t>
  </si>
  <si>
    <t>312_益阳南洞庭湖自然保护区沅江市管理局</t>
  </si>
  <si>
    <t xml:space="preserve">  益阳南洞庭湖自然保护区沅江市管理局</t>
  </si>
  <si>
    <t>316_沅江市森林公安局</t>
  </si>
  <si>
    <t xml:space="preserve">  沅江市森林公安局</t>
  </si>
  <si>
    <t>317_沅江市乡村振兴局</t>
  </si>
  <si>
    <t xml:space="preserve">  沅江市乡村振兴局</t>
  </si>
  <si>
    <t>318_沅江市供销合作社联合社</t>
  </si>
  <si>
    <t xml:space="preserve">  沅江市供销合作社联合社</t>
  </si>
  <si>
    <t>405_沅江市自然资源局</t>
  </si>
  <si>
    <t xml:space="preserve">  沅江市自然资源局</t>
  </si>
  <si>
    <t xml:space="preserve">  沅江市自然资源测绘院</t>
  </si>
  <si>
    <t xml:space="preserve">  沅江市自然资源交易服务所</t>
  </si>
  <si>
    <t xml:space="preserve">  沅江市征地拆迁事务所</t>
  </si>
  <si>
    <t xml:space="preserve">  沅江市自然资源修复中心</t>
  </si>
  <si>
    <t xml:space="preserve">  沅江市不动产登记中心</t>
  </si>
  <si>
    <t xml:space="preserve">  沅江市土地储备发展中心</t>
  </si>
  <si>
    <t>408_湖南沅江高新技术产业园区管理委员会</t>
  </si>
  <si>
    <t xml:space="preserve">  湖南沅江高新技术产业园区管理委员会</t>
  </si>
  <si>
    <t>411_沅江市城市管理和综合执法局</t>
  </si>
  <si>
    <t xml:space="preserve">  沅江市城市管理和综合执法局</t>
  </si>
  <si>
    <t xml:space="preserve">  沅江市市政工程事务中心</t>
  </si>
  <si>
    <t xml:space="preserve">  沅江市环境卫生服务中心</t>
  </si>
  <si>
    <t xml:space="preserve">  沅江市园林绿化服务中心</t>
  </si>
  <si>
    <t xml:space="preserve">  沅江市城市建设管理监察大队</t>
  </si>
  <si>
    <t xml:space="preserve">  沅江市路灯灯饰服务中心</t>
  </si>
  <si>
    <t xml:space="preserve">  沅江市规划行政执法直属中队</t>
  </si>
  <si>
    <t xml:space="preserve">  沅江市湘北市场管理办公室</t>
  </si>
  <si>
    <t xml:space="preserve">  沅江市城镇生活垃圾无害化处理服务中心</t>
  </si>
  <si>
    <t>413_沅江市发展和改革局</t>
  </si>
  <si>
    <t xml:space="preserve">  沅江市发展和改革局</t>
  </si>
  <si>
    <t>414_沅江市住房和城乡建设局</t>
  </si>
  <si>
    <t xml:space="preserve">  沅江市住房和城乡建设局</t>
  </si>
  <si>
    <t>416_沅江市交通运输局</t>
  </si>
  <si>
    <t xml:space="preserve">  沅江市交通运输局</t>
  </si>
  <si>
    <t xml:space="preserve">  沅江市水运事务中心</t>
  </si>
  <si>
    <t>431_沅江市公路建设养护中心</t>
  </si>
  <si>
    <t xml:space="preserve">  沅江市公路建设养护中心</t>
  </si>
  <si>
    <t>434_沅江市住房保障服务中心</t>
  </si>
  <si>
    <t xml:space="preserve">  沅江市住房保障服务中心</t>
  </si>
  <si>
    <t>502_沅江市科学技术协会</t>
  </si>
  <si>
    <t xml:space="preserve">  沅江市科学技术协会</t>
  </si>
  <si>
    <t>505_沅江市商务局</t>
  </si>
  <si>
    <t xml:space="preserve">  沅江市商务局</t>
  </si>
  <si>
    <t xml:space="preserve">  沅江市投资促进服务中心</t>
  </si>
  <si>
    <t>506_沅江市应急管理局</t>
  </si>
  <si>
    <t xml:space="preserve">  沅江市应急管理局</t>
  </si>
  <si>
    <t>507_沅江市工业和信息化局</t>
  </si>
  <si>
    <t xml:space="preserve">  沅江市工业和信息化局</t>
  </si>
  <si>
    <t>511_沅江市市场服务中心</t>
  </si>
  <si>
    <t xml:space="preserve">  沅江市市场服务中心</t>
  </si>
  <si>
    <t>601_沅江市琼湖街道办事处</t>
  </si>
  <si>
    <t xml:space="preserve">  沅江市琼湖街道办事处</t>
  </si>
  <si>
    <t>602_沅江市胭脂湖街道办事处</t>
  </si>
  <si>
    <t xml:space="preserve">  沅江市胭脂湖街道办事处</t>
  </si>
  <si>
    <t>603_沅江市新湾镇人民政府</t>
  </si>
  <si>
    <t xml:space="preserve">  沅江市新湾镇人民政府</t>
  </si>
  <si>
    <t>604_沅江市南嘴镇人民政府</t>
  </si>
  <si>
    <t xml:space="preserve">  沅江市南嘴镇人民政府</t>
  </si>
  <si>
    <t>605_沅江市草尾镇人民政府</t>
  </si>
  <si>
    <t xml:space="preserve">  沅江市草尾镇人民政府</t>
  </si>
  <si>
    <t>606_沅江市黄茅洲镇人民政府</t>
  </si>
  <si>
    <t xml:space="preserve">  沅江市黄茅洲镇人民政府</t>
  </si>
  <si>
    <t>607_沅江市阳罗洲镇人民政府</t>
  </si>
  <si>
    <t xml:space="preserve">  沅江市阳罗洲镇人民政府</t>
  </si>
  <si>
    <t>608_沅江市四季红镇人民政府</t>
  </si>
  <si>
    <t xml:space="preserve">  沅江市四季红镇人民政府</t>
  </si>
  <si>
    <t>609_沅江市南大膳镇人民政府</t>
  </si>
  <si>
    <t xml:space="preserve">  沅江市南大膳镇人民政府</t>
  </si>
  <si>
    <t>610_沅江市泗湖山镇人民政府</t>
  </si>
  <si>
    <t xml:space="preserve">  沅江市泗湖山镇人民政府</t>
  </si>
  <si>
    <t>611_沅江市共华镇人民政府</t>
  </si>
  <si>
    <t xml:space="preserve">  沅江市共华镇人民政府</t>
  </si>
  <si>
    <t>612_沅江市茶盘洲镇人民政府</t>
  </si>
  <si>
    <t xml:space="preserve">  沅江市茶盘洲镇人民政府</t>
  </si>
  <si>
    <t>_市级专项汇总</t>
  </si>
  <si>
    <t xml:space="preserve">  预算股</t>
  </si>
  <si>
    <t xml:space="preserve">  行政政法股</t>
  </si>
  <si>
    <t xml:space="preserve">  社保股</t>
  </si>
  <si>
    <t xml:space="preserve">  教科文股</t>
  </si>
  <si>
    <t xml:space="preserve">  农业股</t>
  </si>
  <si>
    <t xml:space="preserve">  企业股</t>
  </si>
  <si>
    <t xml:space="preserve">  经建股</t>
  </si>
  <si>
    <t xml:space="preserve">  财政事务中心</t>
  </si>
  <si>
    <t>表6</t>
  </si>
  <si>
    <t>2022年单位专项申报汇总表</t>
  </si>
  <si>
    <t>业务股室（盖章）：</t>
  </si>
  <si>
    <t>项目名称</t>
  </si>
  <si>
    <t>2021年预算金额</t>
  </si>
  <si>
    <t>拟定增加金额</t>
  </si>
  <si>
    <t>拟定减少金额</t>
  </si>
  <si>
    <t>2022拟定金额</t>
  </si>
  <si>
    <t>一般公共预算安排</t>
  </si>
  <si>
    <t>政府性基金安排</t>
  </si>
  <si>
    <t>备注</t>
  </si>
  <si>
    <t>建议</t>
  </si>
  <si>
    <t>小计</t>
  </si>
  <si>
    <t>非税拨款</t>
  </si>
  <si>
    <t>人大常务会议及主任会议</t>
  </si>
  <si>
    <t>上年度机关预算156万，本年度172万，项目重新整合，相关依据系文件及法规</t>
  </si>
  <si>
    <t>人大执法、监督专项</t>
  </si>
  <si>
    <t>调研视察工作专项</t>
  </si>
  <si>
    <t>一般行政管理事务专项</t>
  </si>
  <si>
    <t>预算联网监督运行专项</t>
  </si>
  <si>
    <t>人大机关小计</t>
  </si>
  <si>
    <t>委室调研经费</t>
  </si>
  <si>
    <t>全市委员调研经费</t>
  </si>
  <si>
    <t>走访外地委员经费</t>
  </si>
  <si>
    <t>委员活动及委员工作室经费</t>
  </si>
  <si>
    <t>委员视察</t>
  </si>
  <si>
    <t>双月协商工作经费</t>
  </si>
  <si>
    <t>民主监督及民主评议工作经费</t>
  </si>
  <si>
    <t>上级专题调研及考察经费</t>
  </si>
  <si>
    <t>重点项目工作经费</t>
  </si>
  <si>
    <t>《沅江文史》编撰</t>
  </si>
  <si>
    <t>政协机关小计</t>
  </si>
  <si>
    <t>业务工作及运行维护专项</t>
  </si>
  <si>
    <t>调研工作经费</t>
  </si>
  <si>
    <t>《沅江工作》编印费</t>
  </si>
  <si>
    <t>全市办公室主任业务培训工作经费</t>
  </si>
  <si>
    <t>市全面小康领导小组办公室工作经费</t>
  </si>
  <si>
    <t>督查专项经费</t>
  </si>
  <si>
    <t>市委保密工作经费</t>
  </si>
  <si>
    <t>市委党建、农业农村等中心工作经费</t>
  </si>
  <si>
    <t>市委政府保密专网租费</t>
  </si>
  <si>
    <t>专用通信二级网运行及党委幻真视屏会议系统</t>
  </si>
  <si>
    <t>市委财经委员会工作经费</t>
  </si>
  <si>
    <t>市全面深化改革领导小组办公室工作经费</t>
  </si>
  <si>
    <t>全市电子政务内网运行及维护专项费用</t>
  </si>
  <si>
    <t>档案综合管理专项经费</t>
  </si>
  <si>
    <t>外事（港澳台）专项工作经费</t>
  </si>
  <si>
    <t>党委信息工作经费</t>
  </si>
  <si>
    <t>市委政策研究工作经费</t>
  </si>
  <si>
    <t>市委办小计</t>
  </si>
  <si>
    <t>政务（应急、机要、市长热线）值班专项经费</t>
  </si>
  <si>
    <t>市重点办专项经费</t>
  </si>
  <si>
    <t>应急专项经费</t>
  </si>
  <si>
    <t>打击非法集资专项经费</t>
  </si>
  <si>
    <t>提案议案办理经费</t>
  </si>
  <si>
    <t>交流干部生活保障专项经费</t>
  </si>
  <si>
    <t>列市级专项</t>
  </si>
  <si>
    <t>电视电话会议系统租金及宽带费</t>
  </si>
  <si>
    <t>报刊杂志及政府专项费用</t>
  </si>
  <si>
    <t>政府工作报告专项</t>
  </si>
  <si>
    <t>应急平台及12345平台维护费</t>
  </si>
  <si>
    <t>督察专项</t>
  </si>
  <si>
    <t>市长热线专项经费</t>
  </si>
  <si>
    <t>重大决策调研专项</t>
  </si>
  <si>
    <t>政务公开专项工作经费</t>
  </si>
  <si>
    <t>招商引资工作经费</t>
  </si>
  <si>
    <t>政府办小计</t>
  </si>
  <si>
    <t>领导班子考核专项(政治建设考察工作经费)</t>
  </si>
  <si>
    <t>上年度470万，本年度551万，新增项目依据为日常支出及相关条例</t>
  </si>
  <si>
    <t>选调生和大学生村官专项</t>
  </si>
  <si>
    <t>信息调研工作经费</t>
  </si>
  <si>
    <t>党建专项经费</t>
  </si>
  <si>
    <t>大组工网建设</t>
  </si>
  <si>
    <t>组工干部外出培训</t>
  </si>
  <si>
    <t>并入市级专项</t>
  </si>
  <si>
    <t>干部档案管理与信息化建设</t>
  </si>
  <si>
    <t>两新工委及指导员津贴</t>
  </si>
  <si>
    <t>绩效考核经费</t>
  </si>
  <si>
    <t>党代表调研工作经费</t>
  </si>
  <si>
    <t>驻村办工作经费</t>
  </si>
  <si>
    <t>党员教育经费</t>
  </si>
  <si>
    <t>公务员考察、培训、信息维护等工作经费</t>
  </si>
  <si>
    <t>村、社区支部书记培训经费</t>
  </si>
  <si>
    <t>转市级专项</t>
  </si>
  <si>
    <t>关心下一代工作经费</t>
  </si>
  <si>
    <t>离退休党工委工作经费</t>
  </si>
  <si>
    <t>老干活动工作经费</t>
  </si>
  <si>
    <t>老干特需经费</t>
  </si>
  <si>
    <t>特困离退休干部及孀帮扶专项</t>
  </si>
  <si>
    <r>
      <rPr>
        <sz val="10"/>
        <color theme="1"/>
        <rFont val="宋体"/>
        <charset val="134"/>
      </rPr>
      <t>干部教育经费</t>
    </r>
    <r>
      <rPr>
        <b/>
        <sz val="10"/>
        <color indexed="8"/>
        <rFont val="宋体"/>
        <charset val="134"/>
      </rPr>
      <t>(党校)</t>
    </r>
  </si>
  <si>
    <t>调整至党校</t>
  </si>
  <si>
    <t>市直机关工委经费</t>
  </si>
  <si>
    <t>组织部小计</t>
  </si>
  <si>
    <t>专项工作经费</t>
  </si>
  <si>
    <t>上年度78万，本年度110万，部分新增依据有常委会议纪要</t>
  </si>
  <si>
    <t>侨联侨办工作经费</t>
  </si>
  <si>
    <t>民宗工作经费</t>
  </si>
  <si>
    <t>民宗工作补助及执法工作经费</t>
  </si>
  <si>
    <t>宗教团体管理费</t>
  </si>
  <si>
    <t>党外代表人士队伍建设经费</t>
  </si>
  <si>
    <t>非公经济代表人士评价体系工作经费</t>
  </si>
  <si>
    <t>四同创建工作经费</t>
  </si>
  <si>
    <t>党外知识分子联谊会工作经费</t>
  </si>
  <si>
    <t>宗教场所减存量专项工作经费</t>
  </si>
  <si>
    <t>新的社会阶层人士工作经费</t>
  </si>
  <si>
    <t>统战部小计</t>
  </si>
  <si>
    <t>反腐倡廉宣传教育工作经费</t>
  </si>
  <si>
    <t>专整办工作经费</t>
  </si>
  <si>
    <t>廉政教育基地和办案点运行维护费</t>
  </si>
  <si>
    <t>纪检监察一体化管理联动工作经费</t>
  </si>
  <si>
    <t>执法用车运行维护费</t>
  </si>
  <si>
    <t>每台公车全年5万元维护费，5台*5万</t>
  </si>
  <si>
    <t>特约监察员经费</t>
  </si>
  <si>
    <t>15人*0.5万</t>
  </si>
  <si>
    <t>涉密专网维护费</t>
  </si>
  <si>
    <t>每年运行维护需固定上交益阳1.5万元</t>
  </si>
  <si>
    <t>办案专项经费</t>
  </si>
  <si>
    <t>纪委小计</t>
  </si>
  <si>
    <t>办案经费</t>
  </si>
  <si>
    <t>扫黑除恶专项斗争工作经费</t>
  </si>
  <si>
    <t>国安工作经费</t>
  </si>
  <si>
    <t>反邪教外勤工作经费</t>
  </si>
  <si>
    <t>反邪教联防联控费用</t>
  </si>
  <si>
    <t>法学会工作</t>
  </si>
  <si>
    <t>维稳工作经费</t>
  </si>
  <si>
    <t>市级专项减少部分适当增加到单位</t>
  </si>
  <si>
    <t>教育转化工作经费</t>
  </si>
  <si>
    <t>反邪教工作经费</t>
  </si>
  <si>
    <t>四项反邪教工作经费合并</t>
  </si>
  <si>
    <t>临聘人员人头经费</t>
  </si>
  <si>
    <t>司法救助工作经费</t>
  </si>
  <si>
    <t>监督服务微信群建设工作经费</t>
  </si>
  <si>
    <t>社会治理示范乡乡镇表彰</t>
  </si>
  <si>
    <t>政法委</t>
  </si>
  <si>
    <t>事业单位法人年检登记费</t>
  </si>
  <si>
    <r>
      <rPr>
        <sz val="10"/>
        <color theme="1"/>
        <rFont val="宋体"/>
        <charset val="134"/>
      </rPr>
      <t>上年度26万，本年度35万，减少了编委工作经费5万，新增事业单位网上登记、年报编制、实名制管理等三个工作内容</t>
    </r>
    <r>
      <rPr>
        <b/>
        <sz val="10"/>
        <color indexed="8"/>
        <rFont val="宋体"/>
        <charset val="134"/>
      </rPr>
      <t>(在职9人、退休2人；考虑新增实名制管理及年报统计两项工作内容以及人均基数较低，建议总体增加9万）</t>
    </r>
  </si>
  <si>
    <t>事业单位网上登记工作</t>
  </si>
  <si>
    <t>大编委工作经费</t>
  </si>
  <si>
    <t>编制年报、统计工作经费</t>
  </si>
  <si>
    <t>实名制管理</t>
  </si>
  <si>
    <t>中文域名注册工作经费</t>
  </si>
  <si>
    <t>全市行政事业单位中文域名经费</t>
  </si>
  <si>
    <t>编办小计</t>
  </si>
  <si>
    <t>物业管理经费</t>
  </si>
  <si>
    <r>
      <rPr>
        <sz val="10"/>
        <color theme="1"/>
        <rFont val="宋体"/>
        <charset val="134"/>
      </rPr>
      <t>上年度27.5万，本年度77万，</t>
    </r>
    <r>
      <rPr>
        <u/>
        <sz val="10"/>
        <color indexed="8"/>
        <rFont val="宋体"/>
        <charset val="134"/>
      </rPr>
      <t>沅干教办发【2021】1号文件</t>
    </r>
    <r>
      <rPr>
        <sz val="10"/>
        <color indexed="8"/>
        <rFont val="宋体"/>
        <charset val="134"/>
      </rPr>
      <t>新增20万，另一次性教学设备购置30万</t>
    </r>
    <r>
      <rPr>
        <b/>
        <sz val="10"/>
        <color indexed="8"/>
        <rFont val="宋体"/>
        <charset val="134"/>
      </rPr>
      <t>（在职30人，退休21人；建议按照申报项目新增19.5万，30万更新改造列追加费用）</t>
    </r>
  </si>
  <si>
    <t>教学、科研、图书购置及教师调研、进修项目</t>
  </si>
  <si>
    <t>教学设备购置更新项目</t>
  </si>
  <si>
    <t>主体班教育经费</t>
  </si>
  <si>
    <t>党校(小计</t>
  </si>
  <si>
    <t>《党史专题》、《沅江纪事》、《益阳党委执政实录》专项</t>
  </si>
  <si>
    <r>
      <rPr>
        <sz val="10"/>
        <color theme="1"/>
        <rFont val="宋体"/>
        <charset val="134"/>
      </rPr>
      <t>上年度47万，本年度69.5万，部分有依据，有必要收集相关支出金额实际依据</t>
    </r>
    <r>
      <rPr>
        <b/>
        <sz val="10"/>
        <color indexed="8"/>
        <rFont val="宋体"/>
        <charset val="134"/>
      </rPr>
      <t>（在职3人，退休4人；建议《沅江年鉴》项目彩页成本认可6万，地情挖掘增加5万，总体增加11万</t>
    </r>
    <r>
      <rPr>
        <sz val="10"/>
        <color indexed="8"/>
        <rFont val="宋体"/>
        <charset val="134"/>
      </rPr>
      <t>）</t>
    </r>
  </si>
  <si>
    <t>《沅江年鉴》编印专项</t>
  </si>
  <si>
    <t>党史专题</t>
  </si>
  <si>
    <t>地情挖掘收集专项</t>
  </si>
  <si>
    <t>史志编纂室小计</t>
  </si>
  <si>
    <t>老年活动中心专项</t>
  </si>
  <si>
    <r>
      <rPr>
        <sz val="10"/>
        <color theme="1"/>
        <rFont val="宋体"/>
        <charset val="134"/>
      </rPr>
      <t>比上年增加2</t>
    </r>
    <r>
      <rPr>
        <sz val="10"/>
        <color indexed="8"/>
        <rFont val="宋体"/>
        <charset val="134"/>
      </rPr>
      <t>0万，依据沅老干组发【2017】1号</t>
    </r>
    <r>
      <rPr>
        <b/>
        <sz val="10"/>
        <color indexed="8"/>
        <rFont val="宋体"/>
        <charset val="134"/>
      </rPr>
      <t>（在职8人，退休1人；由于老年大学办班新增6个，8个协会人员增加因素，建议老年大学增加5万，协会增加2万）</t>
    </r>
  </si>
  <si>
    <t>老年大学专项</t>
  </si>
  <si>
    <t>老年协会活动专项</t>
  </si>
  <si>
    <t>老年体协活动专项</t>
  </si>
  <si>
    <t>老干活动中心小计</t>
  </si>
  <si>
    <t>民调中心经费</t>
  </si>
  <si>
    <r>
      <rPr>
        <sz val="10"/>
        <color theme="1"/>
        <rFont val="宋体"/>
        <charset val="134"/>
      </rPr>
      <t>与上年度无变化，上级补助需要重新计算以满足4.5人均公用经费，其他专项支出全额通过非税收入弥补</t>
    </r>
    <r>
      <rPr>
        <b/>
        <sz val="10"/>
        <color indexed="8"/>
        <rFont val="宋体"/>
        <charset val="134"/>
      </rPr>
      <t>（在职308人，退伍122人，退休120人；建议维持上年基数）</t>
    </r>
  </si>
  <si>
    <t>执法执收成本</t>
  </si>
  <si>
    <t>实习特警经费</t>
  </si>
  <si>
    <t>三小场所管理专项经费</t>
  </si>
  <si>
    <t>城区烟花爆竹禁放经费</t>
  </si>
  <si>
    <t>国保专项工作经费</t>
  </si>
  <si>
    <t>经侦办案经费</t>
  </si>
  <si>
    <t>禁毒经费</t>
  </si>
  <si>
    <t>反恐维稳专项经费</t>
  </si>
  <si>
    <t>辅警人员经费和工作经费</t>
  </si>
  <si>
    <t>306人，2万/人，上级转移支付509.8万，本级安排102.2万</t>
  </si>
  <si>
    <t>扫黑除恶专项经费</t>
  </si>
  <si>
    <t>装备购置费</t>
  </si>
  <si>
    <t>上级补助安排</t>
  </si>
  <si>
    <t>公安局小计</t>
  </si>
  <si>
    <t>16人*2万元/人/年</t>
  </si>
  <si>
    <r>
      <rPr>
        <sz val="10"/>
        <color theme="1"/>
        <rFont val="宋体"/>
        <charset val="134"/>
      </rPr>
      <t>比上年增加83.41万元，除非税收入增加20万之外，其他新增资金计算依据不充分。项目依据基本齐全，具体金额待核定</t>
    </r>
    <r>
      <rPr>
        <b/>
        <sz val="10"/>
        <color indexed="8"/>
        <rFont val="宋体"/>
        <charset val="134"/>
      </rPr>
      <t>（在职17人，退休12人；劳改生活费有依据，医疗和拘留整合服务，在押人员改善生活由非税弥补，电费增加无依据，建议认定劳改人员生活费增加7.41万，医疗合同认定增加10万，在押人员改善生活费增加10万，共计27.41万）</t>
    </r>
  </si>
  <si>
    <t>物业管理费用</t>
  </si>
  <si>
    <t>羁押人员给养经费</t>
  </si>
  <si>
    <t>280人*320元/月*12月</t>
  </si>
  <si>
    <t>衣被及重病号医护费</t>
  </si>
  <si>
    <t>看守所维修、投劳救治费</t>
  </si>
  <si>
    <t>医疗专业化建设工作经费</t>
  </si>
  <si>
    <t>历年追加10万</t>
  </si>
  <si>
    <t>在押人员改善生活及生活用品</t>
  </si>
  <si>
    <t>监区水电费专项</t>
  </si>
  <si>
    <t>看守所小计</t>
  </si>
  <si>
    <t>拘留人员给养经费</t>
  </si>
  <si>
    <t>比上年水电、伙食、医疗13万，物业管理费用24万合同（在职10人，退休6人；建议认定增加物业费用24万合同款，拘押人员医疗费用增加5万）</t>
  </si>
  <si>
    <t>戒毒人员经费</t>
  </si>
  <si>
    <t>水电、伙食、医疗费</t>
  </si>
  <si>
    <t>10人*2万元/人/年</t>
  </si>
  <si>
    <t>拘留所小计</t>
  </si>
  <si>
    <t>依法治市工作经费</t>
  </si>
  <si>
    <r>
      <rPr>
        <sz val="10"/>
        <color theme="1"/>
        <rFont val="宋体"/>
        <charset val="134"/>
      </rPr>
      <t>比上年度增加4</t>
    </r>
    <r>
      <rPr>
        <sz val="10"/>
        <color indexed="8"/>
        <rFont val="宋体"/>
        <charset val="134"/>
      </rPr>
      <t>8万，其中依法治市10万为2021年常务会纪要，普法宣传38万为调整人均标准（</t>
    </r>
    <r>
      <rPr>
        <b/>
        <sz val="10"/>
        <color indexed="8"/>
        <rFont val="宋体"/>
        <charset val="134"/>
      </rPr>
      <t>在职73人，退伍7人，退休26人；建议认定依法治市10万，普法宣传38万）</t>
    </r>
  </si>
  <si>
    <t>行政复议工作经费</t>
  </si>
  <si>
    <t>三调联动工作经费</t>
  </si>
  <si>
    <t>医疗纠纷调解委员会</t>
  </si>
  <si>
    <t>普法宣传专项经费</t>
  </si>
  <si>
    <t>社区矫正工作经费</t>
  </si>
  <si>
    <t>法律顾问法治工作经费</t>
  </si>
  <si>
    <t>“以奖代补”案卷补贴</t>
  </si>
  <si>
    <t>安置帮教工作经费</t>
  </si>
  <si>
    <t>政府购买人民调解等服务</t>
  </si>
  <si>
    <t>上级补助装备经费</t>
  </si>
  <si>
    <t>上级办案经费</t>
  </si>
  <si>
    <t>司法局小计</t>
  </si>
  <si>
    <t>绩效评价专项经费</t>
  </si>
  <si>
    <t>（在职135人，退休58人无变化）</t>
  </si>
  <si>
    <t>预算编制及调查专项经费</t>
  </si>
  <si>
    <t>国有资产管理专项</t>
  </si>
  <si>
    <t>票据网络维护专项经费</t>
  </si>
  <si>
    <t>财政决算编制及培训专项</t>
  </si>
  <si>
    <t>互联网+监督专项经费</t>
  </si>
  <si>
    <t>财务制度培训专项</t>
  </si>
  <si>
    <t>国库集中支付清算专项</t>
  </si>
  <si>
    <t>非税征缴工作经费</t>
  </si>
  <si>
    <t>农村财会人员支农政策培训</t>
  </si>
  <si>
    <t>政府采购电子卖场维护费</t>
  </si>
  <si>
    <t>乡镇财政管理专项</t>
  </si>
  <si>
    <t>非税票据工本费</t>
  </si>
  <si>
    <t>乡财乡用网络租赁维护专项经费</t>
  </si>
  <si>
    <t>乡村振兴补助专项</t>
  </si>
  <si>
    <t>财政局小计</t>
  </si>
  <si>
    <t>全市财务档案维护管理经费</t>
  </si>
  <si>
    <r>
      <rPr>
        <sz val="10"/>
        <color indexed="8"/>
        <rFont val="宋体"/>
        <charset val="134"/>
      </rPr>
      <t>与上年度无变化，项目依据以前年度基数</t>
    </r>
    <r>
      <rPr>
        <b/>
        <sz val="10"/>
        <color indexed="8"/>
        <rFont val="宋体"/>
        <charset val="134"/>
      </rPr>
      <t>（在职9人，退休4人,建议维持原基数）</t>
    </r>
  </si>
  <si>
    <t>国库集中支付业务费用</t>
  </si>
  <si>
    <t>财务费用</t>
  </si>
  <si>
    <t>年终决算费用</t>
  </si>
  <si>
    <t>国库集中支付中心小计</t>
  </si>
  <si>
    <t>预算执行及行政专项审计经费</t>
  </si>
  <si>
    <t>在职33人，退伍1人，退休27人；无增减</t>
  </si>
  <si>
    <t>经济责任审计经费</t>
  </si>
  <si>
    <t>“金审”工程及信息化建设</t>
  </si>
  <si>
    <t>聘用专家审计费</t>
  </si>
  <si>
    <t>法律法规及审计制度培训</t>
  </si>
  <si>
    <t>市级审计专项经费</t>
  </si>
  <si>
    <t>审计局小计</t>
  </si>
  <si>
    <t>统计年鉴印刷费</t>
  </si>
  <si>
    <r>
      <rPr>
        <sz val="10"/>
        <color theme="1"/>
        <rFont val="宋体"/>
        <charset val="134"/>
      </rPr>
      <t>除第七次人口普查50万应纳市级专项，本年度申请增加30.5万，城乡住户调查专项增加项每年省级有9.54补助，粮食抽样缺乏新的文件，月度调查计算依据待定</t>
    </r>
    <r>
      <rPr>
        <b/>
        <sz val="10"/>
        <color indexed="8"/>
        <rFont val="宋体"/>
        <charset val="134"/>
      </rPr>
      <t>（在职20人，退休13人；建议维持原基数）</t>
    </r>
  </si>
  <si>
    <t>畜禽监测调查工作经费</t>
  </si>
  <si>
    <t>城乡住户调查专项</t>
  </si>
  <si>
    <t>五个百户调查及差旅费</t>
  </si>
  <si>
    <t>“企业一套表”联网直报专项</t>
  </si>
  <si>
    <t>粮食产量抽样调查专项</t>
  </si>
  <si>
    <t>统计年报工作经费</t>
  </si>
  <si>
    <t>历年追加</t>
  </si>
  <si>
    <t>月度调查失业率工作经费专项</t>
  </si>
  <si>
    <t>2021年追加16万</t>
  </si>
  <si>
    <t>统计局小计</t>
  </si>
  <si>
    <t>新增劳务派遣人员工资</t>
  </si>
  <si>
    <t>第一批12人，第二批8人共20人，4.8万/人</t>
  </si>
  <si>
    <r>
      <rPr>
        <sz val="10"/>
        <color theme="1"/>
        <rFont val="宋体"/>
        <charset val="134"/>
      </rPr>
      <t>剔除窗口人员餐补133.9万应纳市级预算、停车位租金25万尚无合同外，比上年增加6万，政务新媒体建设运维费</t>
    </r>
    <r>
      <rPr>
        <b/>
        <sz val="10"/>
        <color indexed="8"/>
        <rFont val="宋体"/>
        <charset val="134"/>
      </rPr>
      <t>（在职17人；建议增加6万）</t>
    </r>
  </si>
  <si>
    <t>社区接入电子政务外网电路租赁</t>
  </si>
  <si>
    <t>业务大厅营运维护费用</t>
  </si>
  <si>
    <t>物业管理费</t>
  </si>
  <si>
    <t>窗口工作人员补贴</t>
  </si>
  <si>
    <t>暂停发放，待津补贴政策明确后确定</t>
  </si>
  <si>
    <t>地下停车位租金</t>
  </si>
  <si>
    <t>合同25万/年</t>
  </si>
  <si>
    <t>业务培训费</t>
  </si>
  <si>
    <t>电费及水费</t>
  </si>
  <si>
    <t>水电及安防费用</t>
  </si>
  <si>
    <t>政府网站建设管理专项经费</t>
  </si>
  <si>
    <t>网络建设专项费用</t>
  </si>
  <si>
    <t>数据共享交换平台运维</t>
  </si>
  <si>
    <t>中心机房及网络维护费</t>
  </si>
  <si>
    <t>电子政务外网平台一期工程设备维护费</t>
  </si>
  <si>
    <t>电子政务外网平台二期工程设备维护费</t>
  </si>
  <si>
    <t>按合同6万</t>
  </si>
  <si>
    <t>政务一体化平台后期运维</t>
  </si>
  <si>
    <t>电子政务外网链路及城域网光纤租费</t>
  </si>
  <si>
    <t>全市电子政务网络运行维护费用</t>
  </si>
  <si>
    <t>政务新媒体建设运维费</t>
  </si>
  <si>
    <t>行政审批局小计</t>
  </si>
  <si>
    <t xml:space="preserve">  乡镇大团委建设经费</t>
  </si>
  <si>
    <t>28</t>
  </si>
  <si>
    <t>镇（街道、中心）团组织工作经费不少于2万元</t>
  </si>
  <si>
    <t xml:space="preserve">  青少年事业发展专项</t>
  </si>
  <si>
    <t>所辖地区青少年每人每年不少于1元</t>
  </si>
  <si>
    <t>团委小计</t>
  </si>
  <si>
    <t>56</t>
  </si>
  <si>
    <t xml:space="preserve">  乡镇妇联组织工作经费</t>
  </si>
  <si>
    <t xml:space="preserve">  婚调工作经费</t>
  </si>
  <si>
    <t xml:space="preserve">  妇女儿童工作经费</t>
  </si>
  <si>
    <t>家庭教育工作经费</t>
  </si>
  <si>
    <t>妇联小计</t>
  </si>
  <si>
    <t xml:space="preserve">  帮扶基金</t>
  </si>
  <si>
    <t xml:space="preserve">  乡镇工会组织工作经费</t>
  </si>
  <si>
    <t xml:space="preserve">  行政事业单位工会经费</t>
  </si>
  <si>
    <t>总工会小计</t>
  </si>
  <si>
    <t xml:space="preserve">  “四同创建”工作经费</t>
  </si>
  <si>
    <t xml:space="preserve">  商协会建设工作费</t>
  </si>
  <si>
    <t>招商引资专项经费</t>
  </si>
  <si>
    <t>光彩事业经费</t>
  </si>
  <si>
    <t xml:space="preserve">  非公党建工作经费</t>
  </si>
  <si>
    <t xml:space="preserve">  教育培训经费</t>
  </si>
  <si>
    <t xml:space="preserve">  维权服务费</t>
  </si>
  <si>
    <t xml:space="preserve">  专项工作经费</t>
  </si>
  <si>
    <t xml:space="preserve">  商会扶持资金</t>
  </si>
  <si>
    <t>部分工商业者困难补助</t>
  </si>
  <si>
    <t>上级补助基数</t>
  </si>
  <si>
    <t>工商联小计</t>
  </si>
  <si>
    <t>红绿灯等交通安全设施建设</t>
  </si>
  <si>
    <t>2022年仅安排红绿灯建设，不再安排办公楼维修</t>
  </si>
  <si>
    <t xml:space="preserve">  事故鉴定费</t>
  </si>
  <si>
    <t xml:space="preserve">  办案经费</t>
  </si>
  <si>
    <t xml:space="preserve">  道路救助基金</t>
  </si>
  <si>
    <t xml:space="preserve">  道路交通事故救助经费</t>
  </si>
  <si>
    <t xml:space="preserve">  证书工本费等成本性支出</t>
  </si>
  <si>
    <t xml:space="preserve">  装备采购经费</t>
  </si>
  <si>
    <t xml:space="preserve">  道路交通设施维护费</t>
  </si>
  <si>
    <t xml:space="preserve">  交通管理经费</t>
  </si>
  <si>
    <t xml:space="preserve">  涉案车辆停车费</t>
  </si>
  <si>
    <t xml:space="preserve">  交通协警经费</t>
  </si>
  <si>
    <t xml:space="preserve">  城区交通秩序及牵引经费</t>
  </si>
  <si>
    <t>交警大队小计</t>
  </si>
  <si>
    <t xml:space="preserve">  商务举报投诉服务中心工作</t>
  </si>
  <si>
    <t xml:space="preserve">  打击传销、打假治劣、打非治违专项</t>
  </si>
  <si>
    <t xml:space="preserve">  价格监管经费</t>
  </si>
  <si>
    <t xml:space="preserve">  执法车辆运行维护费及执法费用</t>
  </si>
  <si>
    <t xml:space="preserve">  商务执法专项工作</t>
  </si>
  <si>
    <t xml:space="preserve">  反垄断、反不正当竞争等市场监督执法办案经费</t>
  </si>
  <si>
    <t xml:space="preserve">  标准化战略经费</t>
  </si>
  <si>
    <t xml:space="preserve">  食品药品城乡一体化经费</t>
  </si>
  <si>
    <t xml:space="preserve">  药品、医疗器械稽查经费</t>
  </si>
  <si>
    <t xml:space="preserve">  产商品质量抽查、稽查与风险监测经费</t>
  </si>
  <si>
    <t xml:space="preserve">  食品安全应急处置经费</t>
  </si>
  <si>
    <t xml:space="preserve">  食品安全专项整治与日常监管经费</t>
  </si>
  <si>
    <t xml:space="preserve">  示范创建经费</t>
  </si>
  <si>
    <t xml:space="preserve">  投诉举报、有奖举报专项</t>
  </si>
  <si>
    <t>深化商事制度改革</t>
  </si>
  <si>
    <t>政府公开信息服务</t>
  </si>
  <si>
    <t>计量认证、计量检定、计量器具免费鉴定维护</t>
  </si>
  <si>
    <t>安全生产、特种设备监管</t>
  </si>
  <si>
    <t>产品质量监管</t>
  </si>
  <si>
    <t>质量强市、市长质量奖</t>
  </si>
  <si>
    <t>标准化战略</t>
  </si>
  <si>
    <t>食品安全日常监管与专项整治</t>
  </si>
  <si>
    <t>食品监督抽检</t>
  </si>
  <si>
    <t>食品安全风险监测</t>
  </si>
  <si>
    <t>食品科普宣传</t>
  </si>
  <si>
    <t>食品信息化建设</t>
  </si>
  <si>
    <t>食品安全示范创建</t>
  </si>
  <si>
    <t>食品安全应急管理</t>
  </si>
  <si>
    <t>食品检验检测能力提升</t>
  </si>
  <si>
    <t>食品安全综合协调与工作考核</t>
  </si>
  <si>
    <t>药品、医疗器械、化妆品监管</t>
  </si>
  <si>
    <t>知识产权强县建设</t>
  </si>
  <si>
    <t>原项目名称为知识产权管理</t>
  </si>
  <si>
    <t>商品和网络交易、广告检测监管</t>
  </si>
  <si>
    <t>重点领域执法</t>
  </si>
  <si>
    <t>项目内容为长江禁捕打非断链、打击传销、打假治劣、打非治违、价格监管、反垄断、反不正当竞争、扫黑除恶、农村市场监管、环境保护市场监管等</t>
  </si>
  <si>
    <t>消费者权益保护</t>
  </si>
  <si>
    <t>12315举报投诉、有奖举报</t>
  </si>
  <si>
    <t>企业信用监管及双随机一公开监管</t>
  </si>
  <si>
    <t>信息网络系统维护及建设</t>
  </si>
  <si>
    <t>优秀案例及法治建设</t>
  </si>
  <si>
    <t>基层基础和人才队伍建设</t>
  </si>
  <si>
    <t>一次性项目</t>
  </si>
  <si>
    <t>工业产品质量抽检经费</t>
  </si>
  <si>
    <t>执法办案成本</t>
  </si>
  <si>
    <t>市场和质量监督局小计</t>
  </si>
  <si>
    <t>非税700万，经费拨款173.1万</t>
  </si>
  <si>
    <t>法律援助</t>
  </si>
  <si>
    <t>检察、法院、看守所律师值班费</t>
  </si>
  <si>
    <t>法援中心小计</t>
  </si>
  <si>
    <t>森林防火</t>
  </si>
  <si>
    <t>执法装备及服装</t>
  </si>
  <si>
    <t>服装统一由公安发放</t>
  </si>
  <si>
    <t>森林公安小计</t>
  </si>
  <si>
    <t>巡察专项</t>
  </si>
  <si>
    <t>巡察办小计</t>
  </si>
  <si>
    <t>机关资产管理工作经费</t>
  </si>
  <si>
    <t>机关事务局小计</t>
  </si>
  <si>
    <t xml:space="preserve">  维稳经费</t>
  </si>
  <si>
    <t xml:space="preserve">  接访劝访经费</t>
  </si>
  <si>
    <t xml:space="preserve">  联络办及日常信访工作经费</t>
  </si>
  <si>
    <t xml:space="preserve">  特殊信访人员特困救助金</t>
  </si>
  <si>
    <t xml:space="preserve">  基层信访平台运营维护费</t>
  </si>
  <si>
    <t>信访局小计</t>
  </si>
  <si>
    <t>行政政法股汇总</t>
  </si>
  <si>
    <t>学习型党组织创建专项经费</t>
  </si>
  <si>
    <t>接待上级媒体专项经费</t>
  </si>
  <si>
    <t>全市意识形态工作经费</t>
  </si>
  <si>
    <t>全市舆情处置专项经费</t>
  </si>
  <si>
    <t>新媒体建设及对外宣传联络工作经费</t>
  </si>
  <si>
    <t>新闻出版及扫黄打非工作经费</t>
  </si>
  <si>
    <t>常委中心组学习专项经费</t>
  </si>
  <si>
    <t>宣讲中心工作经费</t>
  </si>
  <si>
    <t>新时代文明实践中心专项经费</t>
  </si>
  <si>
    <t>全市党报党刊发行费（非税）</t>
  </si>
  <si>
    <t>宣传部小计</t>
  </si>
  <si>
    <t>公办和普惠性幼儿园公用经费配套</t>
  </si>
  <si>
    <t>义务教育公用经费配套（含心理健康教育10元/人）</t>
  </si>
  <si>
    <t>普高公用经费配套</t>
  </si>
  <si>
    <t>义务教育校舍维修改造资金配套</t>
  </si>
  <si>
    <t>补助家庭经济困难寄宿生生活费资金配套</t>
  </si>
  <si>
    <t>普高免学费配套</t>
  </si>
  <si>
    <t>普高助学金配套</t>
  </si>
  <si>
    <t>中职免学费配套</t>
  </si>
  <si>
    <t>中职助学金配套</t>
  </si>
  <si>
    <t>学前教育资助配套</t>
  </si>
  <si>
    <t>农村义务教育寄宿制学校条件改善资金配套</t>
  </si>
  <si>
    <t>城乡义务教育联盟办学工作经费</t>
  </si>
  <si>
    <t>改善办学条件及危房改造专项资金</t>
  </si>
  <si>
    <t>师资培训费</t>
  </si>
  <si>
    <t>社区终身教育工作经费</t>
  </si>
  <si>
    <t>农民大学生培训及进修学校工作经费</t>
  </si>
  <si>
    <t>中心幼儿园工作经费</t>
  </si>
  <si>
    <t>青少年活动中心公益性活动运转、维护、活动工作经费</t>
  </si>
  <si>
    <t>职教等发展经费</t>
  </si>
  <si>
    <t>职业中专实训设备购置</t>
  </si>
  <si>
    <t>职高职业教育培训</t>
  </si>
  <si>
    <t>政通学校小学部租赁费</t>
  </si>
  <si>
    <t>乡镇中心校工作经费</t>
  </si>
  <si>
    <t>工会经费</t>
  </si>
  <si>
    <t>教育督导专项经费</t>
  </si>
  <si>
    <t>保障办专项经费</t>
  </si>
  <si>
    <t>校车整治工作经费</t>
  </si>
  <si>
    <t>资助中心工作经费</t>
  </si>
  <si>
    <t>运动会、教学教研、安全等专项经费</t>
  </si>
  <si>
    <t>死亡教师抚恤金包干</t>
  </si>
  <si>
    <t>离退休教师节日慰问费</t>
  </si>
  <si>
    <t>岗位设置增加岗位工资</t>
  </si>
  <si>
    <t>特殊教育教师岗位补贴</t>
  </si>
  <si>
    <t>教师晋级提标包干</t>
  </si>
  <si>
    <t>国企子弟校退休教师养老金补差</t>
  </si>
  <si>
    <t>职业中专兼职及外聘教师工资</t>
  </si>
  <si>
    <t>教职工体检费</t>
  </si>
  <si>
    <t>民办学校退出经费</t>
  </si>
  <si>
    <t>教育局专项合计</t>
  </si>
  <si>
    <t>科普经费</t>
  </si>
  <si>
    <t>5年后增至2元/人</t>
  </si>
  <si>
    <t>院士专家办公室工作经费</t>
  </si>
  <si>
    <t>老科协科普工作经费</t>
  </si>
  <si>
    <t>中老年保健协会</t>
  </si>
  <si>
    <t>科协合计</t>
  </si>
  <si>
    <t>网络新媒体推广合作专项经费</t>
  </si>
  <si>
    <t>附合同时限1年（2021年）</t>
  </si>
  <si>
    <t>全市网络宣传与网络舆情引导专项经费</t>
  </si>
  <si>
    <t>网评员培训经费</t>
  </si>
  <si>
    <t>网络舆情监测管理平台维护费</t>
  </si>
  <si>
    <t>附合同5万，时限1年（2021年）</t>
  </si>
  <si>
    <t>全市网络舆情处置经费</t>
  </si>
  <si>
    <t>全市网络安全管理与执法经费</t>
  </si>
  <si>
    <t>附合同6万时限1年（2021年 ）</t>
  </si>
  <si>
    <t>全市互联网内容管理专项经费</t>
  </si>
  <si>
    <t>网信办合计</t>
  </si>
  <si>
    <t>其他档案事务经费</t>
  </si>
  <si>
    <t>档案信息化建设专项经费</t>
  </si>
  <si>
    <t>档案抢救及珍贵档案征集专项经费</t>
  </si>
  <si>
    <t>档案安全管理及运行专项经费</t>
  </si>
  <si>
    <t>含巡察办水电费</t>
  </si>
  <si>
    <t>设备运行维护费</t>
  </si>
  <si>
    <t>档案馆合计</t>
  </si>
  <si>
    <t>走进新农村</t>
  </si>
  <si>
    <t>政法在线</t>
  </si>
  <si>
    <t>电视栏目专项经费</t>
  </si>
  <si>
    <t>新闻优稿优节目奖励</t>
  </si>
  <si>
    <t>设备改造资金</t>
  </si>
  <si>
    <t>融媒体平台运营维护费</t>
  </si>
  <si>
    <t>弥补2012年文化体制改革遗留人员经费</t>
  </si>
  <si>
    <t>180万非税，139经费拨款</t>
  </si>
  <si>
    <t>“村村响”应急广播维修经费</t>
  </si>
  <si>
    <t>据实 2021年追加50万</t>
  </si>
  <si>
    <t>非税收入执收成本</t>
  </si>
  <si>
    <t>经营类事业单位改革提前离岗人员经费</t>
  </si>
  <si>
    <t>2021-2025年</t>
  </si>
  <si>
    <t>节目费</t>
  </si>
  <si>
    <t>合同2个时限1年14.9万，7万，市级专项统筹安排</t>
  </si>
  <si>
    <t>融媒体合计</t>
  </si>
  <si>
    <t>协会活动工作经费</t>
  </si>
  <si>
    <t>《天下洞庭》杂志编印费,《南洞庭》，《琼湖晨韵》办刊经费</t>
  </si>
  <si>
    <t>文联合计</t>
  </si>
  <si>
    <t>文物保护专项经费</t>
  </si>
  <si>
    <t>已纳入博物馆专项预算</t>
  </si>
  <si>
    <t>公共文化服务社会购买专项资金</t>
  </si>
  <si>
    <t>市级专项统筹安排</t>
  </si>
  <si>
    <t>公共文化服务建设体系高质量发展保障专项经费</t>
  </si>
  <si>
    <t>旅游发展专项</t>
  </si>
  <si>
    <t>老剧团生活保障经费</t>
  </si>
  <si>
    <t xml:space="preserve">  剧院生活保障人员经费</t>
  </si>
  <si>
    <t xml:space="preserve">  剧院生活补助维修维护</t>
  </si>
  <si>
    <t>文体广合计</t>
  </si>
  <si>
    <t>社会体育指导员培训与国民体质监测</t>
  </si>
  <si>
    <t>群众体育活动经费</t>
  </si>
  <si>
    <t>全民健身中心合计</t>
  </si>
  <si>
    <t>扫黄打非专项经费</t>
  </si>
  <si>
    <t>文化执法工作经费</t>
  </si>
  <si>
    <t>2021年非税收入15万，2022年非税19万</t>
  </si>
  <si>
    <t>文物保护工作经费</t>
  </si>
  <si>
    <t>文化执法大队合计</t>
  </si>
  <si>
    <t>文化馆免费开放专项</t>
  </si>
  <si>
    <t>非物质文化遗产保护专项经费</t>
  </si>
  <si>
    <t>文化馆合计</t>
  </si>
  <si>
    <t>博物馆免费开放专项</t>
  </si>
  <si>
    <t>文物修缮专项</t>
  </si>
  <si>
    <t>文物征集专项</t>
  </si>
  <si>
    <t>博物馆合计</t>
  </si>
  <si>
    <t>公共图书馆免费开放补助资金</t>
  </si>
  <si>
    <t>购书经费</t>
  </si>
  <si>
    <t>数字图书馆平台维护</t>
  </si>
  <si>
    <t>2021年实际支出10.6万，根据数字化图书馆达标需要</t>
  </si>
  <si>
    <t>图书馆合计</t>
  </si>
  <si>
    <t>教科文股汇总</t>
  </si>
  <si>
    <t>城管执法工作经费</t>
  </si>
  <si>
    <t>协管员工作经费</t>
  </si>
  <si>
    <t>从市级专项调入</t>
  </si>
  <si>
    <t>企业改制人员经费</t>
  </si>
  <si>
    <t>智慧路灯</t>
  </si>
  <si>
    <t>城市管理局合计</t>
  </si>
  <si>
    <t>城区泵站、泄洪闸日常维修</t>
  </si>
  <si>
    <t>城区路面维护</t>
  </si>
  <si>
    <t>井圈井盖维护</t>
  </si>
  <si>
    <t>市政工程中心合计</t>
  </si>
  <si>
    <t>环卫工人节日慰问费</t>
  </si>
  <si>
    <t>上年10万元</t>
  </si>
  <si>
    <t>清扫外包专项经费</t>
  </si>
  <si>
    <t>列入政府性基金</t>
  </si>
  <si>
    <t>背街小巷城中村清扫项目</t>
  </si>
  <si>
    <t>背街小巷新增清扫面积经费</t>
  </si>
  <si>
    <t>附：《关于将社区上报的背街小巷清扫面积、费用纳入环卫清扫项目的请示》2019年154万元、2020年60万元、2021年160.5万元</t>
  </si>
  <si>
    <t>城市维护费</t>
  </si>
  <si>
    <t>附：2017年城管系统资金缺口核实情况表
    2018年环卫中心预算资金缺口申报明细表
 城区道路抑尘、降尘项目运行费用总表（三张）</t>
  </si>
  <si>
    <t>船舶垃圾清运经费</t>
  </si>
  <si>
    <t>环境卫生服务中心合计</t>
  </si>
  <si>
    <t>原洞庭公园遗留问题</t>
  </si>
  <si>
    <t>解决历史遗留问题</t>
  </si>
  <si>
    <t>休闲公园管理费</t>
  </si>
  <si>
    <t>原绿化维护、城区公园绿化维护</t>
  </si>
  <si>
    <t>面积971620.5平米*养护单价8元=777.3万减人员经费125万</t>
  </si>
  <si>
    <t>绿化维护、城区公园绿化维护</t>
  </si>
  <si>
    <t>2021年新增绿地和行道树维护管理、广阔王府篮球场-小河咀滨湖公园园林绿化</t>
  </si>
  <si>
    <t>新增绿化面积202633.17+13955.8=216588.97平米*养护单价8元=173.27万。新增清扫面积67074.84平米*6.48元=43.46</t>
  </si>
  <si>
    <t>绿化损毁赔偿金</t>
  </si>
  <si>
    <t>园林养护中心小计</t>
  </si>
  <si>
    <t>执法车辆运行维护</t>
  </si>
  <si>
    <t>拆违拆迁</t>
  </si>
  <si>
    <t>燃气整治</t>
  </si>
  <si>
    <t>“牛皮癣”整治经费</t>
  </si>
  <si>
    <t>城管监察</t>
  </si>
  <si>
    <t>油烟办整治经费</t>
  </si>
  <si>
    <t>城市管理和监察大队小计</t>
  </si>
  <si>
    <t>规划执法工作经费</t>
  </si>
  <si>
    <t>非税收入110万元</t>
  </si>
  <si>
    <t>非税50万，经费拨款60万</t>
  </si>
  <si>
    <t>规划执法成本</t>
  </si>
  <si>
    <t>非税收入返还40%执法成本。</t>
  </si>
  <si>
    <t>规划中队小计</t>
  </si>
  <si>
    <t>工程车运行维护费</t>
  </si>
  <si>
    <t>上年16万元</t>
  </si>
  <si>
    <t>环湖景观亮化维修维护</t>
  </si>
  <si>
    <t>上年90万元</t>
  </si>
  <si>
    <t>红绿灯电费</t>
  </si>
  <si>
    <t>上年30万元</t>
  </si>
  <si>
    <t>景观灯电费</t>
  </si>
  <si>
    <t>电子卡口电费</t>
  </si>
  <si>
    <t>路灯电费</t>
  </si>
  <si>
    <t>调至城管局智慧路灯</t>
  </si>
  <si>
    <t>路灯维修维护</t>
  </si>
  <si>
    <t>路灯所小计</t>
  </si>
  <si>
    <t>市场整治经费</t>
  </si>
  <si>
    <t>主要用于湘北市场内的疫情防控物质、消防设施、市政设施、市场顶棚等其他基础设施的维护维修，市场内的宣传，办公场所水、弥补工作用电费及日常办公用品消耗等开支</t>
  </si>
  <si>
    <t>湘北办小计</t>
  </si>
  <si>
    <t>垃圾填埋及渗滤液处理</t>
  </si>
  <si>
    <t>整体500万打包</t>
  </si>
  <si>
    <t>垃圾无害化处理服务中心小计</t>
  </si>
  <si>
    <t>重大项目库续建资金</t>
  </si>
  <si>
    <t>两型社会建设专项经费</t>
  </si>
  <si>
    <t>刑事案件涉案物价格鉴证工作经费</t>
  </si>
  <si>
    <t>优化环境专项工作经费</t>
  </si>
  <si>
    <t>立项争资工作经费</t>
  </si>
  <si>
    <t>粮食执法工作经费</t>
  </si>
  <si>
    <t>洞庭湖生态经济区建设专项工作经费</t>
  </si>
  <si>
    <t>争取项目前期业务费</t>
  </si>
  <si>
    <t>易地扶贫工作经费</t>
  </si>
  <si>
    <t>军粮补助费</t>
  </si>
  <si>
    <t>节能减排专项经费</t>
  </si>
  <si>
    <t>粮食安全监管执法工作经费</t>
  </si>
  <si>
    <t>发展和改革局小计</t>
  </si>
  <si>
    <t>白蚁防治费</t>
  </si>
  <si>
    <t>1、上年预算30万元
2、请示报告解决50万元</t>
  </si>
  <si>
    <t xml:space="preserve">建设工程执法经费及建设工程设备检测费
</t>
  </si>
  <si>
    <t>1、2021预算批复执法经费6万元
2、2022年须对每个工地设备检测费1600元/次（包含塔吊检测费700元/次，施工升降机检测费600元/次，物料提升机检测费300元/次），每季度检查1次，全年共检查4次。</t>
  </si>
  <si>
    <t>政府购买施工图审查服务费</t>
  </si>
  <si>
    <t>根据近3年我市报图审面积统计，我市房屋建筑工程均量约为115万m²（含消防图审）全省最低价位1.6元/m²，基础设施建设工程投资均量约为4.6亿元，全省最低价为造价的0.7‰。
见附表：房建项目明细表/市政工程项目明细表</t>
  </si>
  <si>
    <t>物业小区的消防配套设施
保养维护</t>
  </si>
  <si>
    <t>根据沅江市物业小区面积统计，我市房屋需进行消防设施维护保养的建筑面积为350万㎡，维护保养费用全市平均价位0.5元/㎡。
见附表：沅江市物业小区面积统计表</t>
  </si>
  <si>
    <t>危房改造工作经费</t>
  </si>
  <si>
    <t>全年农村危房改造对象档案整理收集、整理、打印、装订等，按200元每户（2020结转226户+本年度500户=726户）；
全市14个乡镇、街道、事务中心除资料费外需解决15万日常工作经费，具体按1万元/单位，根据年度任务量的日常工作费用（本辖区农房核查鉴定、实施过程安全巡查、技术指导、验收等费用），及年度工作考核情况实施差异化保障。</t>
  </si>
  <si>
    <t>城市基础设施配套费安排的支出</t>
  </si>
  <si>
    <t>人防宣传教育及设备维护</t>
  </si>
  <si>
    <t>住建局小计</t>
  </si>
  <si>
    <t>招商引资</t>
  </si>
  <si>
    <t>上年120万元</t>
  </si>
  <si>
    <t>企业服务</t>
  </si>
  <si>
    <t>上年190万元，</t>
  </si>
  <si>
    <t>园区运行</t>
  </si>
  <si>
    <t>上年290万元，其中：党建60万元。</t>
  </si>
  <si>
    <t>产业发展</t>
  </si>
  <si>
    <t>上年100万元</t>
  </si>
  <si>
    <t>船舶园并入专项</t>
  </si>
  <si>
    <t>高新区小计</t>
  </si>
  <si>
    <t>公共租赁住房支出</t>
  </si>
  <si>
    <t>住房保障服务所工作经费</t>
  </si>
  <si>
    <t>国有土地服务征收与补偿工作经费</t>
  </si>
  <si>
    <t>住房保障安居工程工作经费</t>
  </si>
  <si>
    <t>住房保障中心小计</t>
  </si>
  <si>
    <t>地质灾害综合防治体系建设</t>
  </si>
  <si>
    <t>地质灾害风险普查工作</t>
  </si>
  <si>
    <t>网络维护及管理</t>
  </si>
  <si>
    <t>省地报批工作经费</t>
  </si>
  <si>
    <t>土地变更及供地计划专项</t>
  </si>
  <si>
    <t>乡镇国土执法巡查及法律法规宣传</t>
  </si>
  <si>
    <t>执法巡查及卫片执法</t>
  </si>
  <si>
    <t>规划例会工作经费</t>
  </si>
  <si>
    <t>赤山岛资源及耕地保护专项</t>
  </si>
  <si>
    <t>自然资源规划及管理工作经费</t>
  </si>
  <si>
    <t>耕地开垦费（耕地占补平衡项目支出及耕地保护支出）</t>
  </si>
  <si>
    <t>自然资源局机关小计</t>
  </si>
  <si>
    <t>劳务外包</t>
  </si>
  <si>
    <t>仪器设备、软件购买</t>
  </si>
  <si>
    <t>仪器设备、软件运营维护</t>
  </si>
  <si>
    <t>测量队小计</t>
  </si>
  <si>
    <t>非税收入320万元，统筹15%，安排人员经费117.22万元，项目经费154.78万元。</t>
  </si>
  <si>
    <t>不动产权籍调查工作经费</t>
  </si>
  <si>
    <t>档案清理专项经费</t>
  </si>
  <si>
    <t>不动产数据维护</t>
  </si>
  <si>
    <t>不动产登记中心小计</t>
  </si>
  <si>
    <t>年度国有建设用地储备和供应计划编制</t>
  </si>
  <si>
    <t>土地贮备中心小计</t>
  </si>
  <si>
    <t>砂子塘等四个取土场修复资金</t>
  </si>
  <si>
    <t>领导已批示，财政拨款</t>
  </si>
  <si>
    <t>修复中心（复垦）小计</t>
  </si>
  <si>
    <t>征地拆迁工作经费</t>
  </si>
  <si>
    <t>非税收入200万元，统筹15%，安排人员经费137.62，项目经费32.38</t>
  </si>
  <si>
    <t xml:space="preserve">沅江市征地拆迁事务所小计 </t>
  </si>
  <si>
    <t xml:space="preserve">  交通系统维稳专项</t>
  </si>
  <si>
    <t>含企业改制维稳150万</t>
  </si>
  <si>
    <t xml:space="preserve">  立项争资专项</t>
  </si>
  <si>
    <t xml:space="preserve">  治超治限专项</t>
  </si>
  <si>
    <t xml:space="preserve">  出租车改革专项</t>
  </si>
  <si>
    <t xml:space="preserve">  路政支出</t>
  </si>
  <si>
    <t xml:space="preserve">  超限运输支出</t>
  </si>
  <si>
    <t xml:space="preserve">  船舶维修运营经费</t>
  </si>
  <si>
    <t xml:space="preserve">  专项燃油费</t>
  </si>
  <si>
    <t xml:space="preserve">  安全生产专项</t>
  </si>
  <si>
    <t xml:space="preserve">  服装采购专项</t>
  </si>
  <si>
    <t xml:space="preserve">  交通执法工作经费</t>
  </si>
  <si>
    <t xml:space="preserve">  协警工作经费</t>
  </si>
  <si>
    <t xml:space="preserve">  改制企业留守人员社保缴费</t>
  </si>
  <si>
    <t>交通局合计</t>
  </si>
  <si>
    <t>2022年非税收入815万，安排595万项目</t>
  </si>
  <si>
    <t>农村公路养护</t>
  </si>
  <si>
    <t>公路养护中心合计</t>
  </si>
  <si>
    <t>船舶专项燃油费</t>
  </si>
  <si>
    <t>水上交通安全事故调查、安全宣传、培训、渡口检查等</t>
  </si>
  <si>
    <t>水上交通视频监控系统租赁费（安全生产）</t>
  </si>
  <si>
    <t>水运事务中心小计</t>
  </si>
  <si>
    <t>经建股汇总</t>
  </si>
  <si>
    <t>中小微企业创新创业大赛专项经费</t>
  </si>
  <si>
    <t>中小企业专精特新“小巨人”培育经费</t>
  </si>
  <si>
    <t>中小企业服务平台建设运营经费</t>
  </si>
  <si>
    <t>暂无合同</t>
  </si>
  <si>
    <t>企业改制工作经费</t>
  </si>
  <si>
    <t>企业主职干部退休费补差</t>
  </si>
  <si>
    <t xml:space="preserve">  科技三项费用</t>
  </si>
  <si>
    <t>高新技术企业申报管理服务专项经费</t>
  </si>
  <si>
    <t xml:space="preserve">  电力执法工作经费</t>
  </si>
  <si>
    <t>疫情防控物质保障工作经费</t>
  </si>
  <si>
    <t>船舶企业环保整治专项经费</t>
  </si>
  <si>
    <t>工业领域污染防治攻坚专项工作经费</t>
  </si>
  <si>
    <t>新型墙体专项经费</t>
  </si>
  <si>
    <t>民用船舶制造业安全生产工作专项经费</t>
  </si>
  <si>
    <t>税收增量评价经费</t>
  </si>
  <si>
    <t>制造强省项目绩效管理专项经费</t>
  </si>
  <si>
    <t>推新工作经费</t>
  </si>
  <si>
    <t>企业减负及帮扶专项工作经费</t>
  </si>
  <si>
    <t>工业经济运行监测专项经费</t>
  </si>
  <si>
    <t xml:space="preserve">  税收执收成本</t>
  </si>
  <si>
    <t>科工局小计</t>
  </si>
  <si>
    <t>自2013年来都有预算安排，原有市政府会议纪要遗失，另已补报告。</t>
  </si>
  <si>
    <t>市场服务中心</t>
  </si>
  <si>
    <t>专项用于日常市级招商活动</t>
  </si>
  <si>
    <t>劳务派遣人员经费</t>
  </si>
  <si>
    <t>2021年已解决19.6万</t>
  </si>
  <si>
    <t>新增20万</t>
  </si>
  <si>
    <t>沅江市投资促进服务中心单位小计</t>
  </si>
  <si>
    <t>安全生产检查</t>
  </si>
  <si>
    <t>安全生产3年专项整治行动经费</t>
  </si>
  <si>
    <t>打非治违</t>
  </si>
  <si>
    <t>职业安全监管</t>
  </si>
  <si>
    <t>应急救援预案编制及演练</t>
  </si>
  <si>
    <t>应急值守</t>
  </si>
  <si>
    <t>应急指挥平台维护</t>
  </si>
  <si>
    <t>防灾救灾减灾经费</t>
  </si>
  <si>
    <t>安全生产奖励</t>
  </si>
  <si>
    <t>每年全市安全生产工作考核</t>
  </si>
  <si>
    <t>经济工作会议安全生产奖励全市统筹安排</t>
  </si>
  <si>
    <t>安全生产宣传培训</t>
  </si>
  <si>
    <t>地震专项</t>
  </si>
  <si>
    <t>机构改革后并入我局</t>
  </si>
  <si>
    <t>防汛经费</t>
  </si>
  <si>
    <t>纳入市级专项</t>
  </si>
  <si>
    <t>原林业局职能，机构改革后并入我局</t>
  </si>
  <si>
    <t>应急管理执法装备及服装</t>
  </si>
  <si>
    <t>人员调动及新考录共11人及原需更换服装，纳入市级专项</t>
  </si>
  <si>
    <t>据实追加安排，纳入市级专项</t>
  </si>
  <si>
    <t>非税执收成本</t>
  </si>
  <si>
    <t>2022年非税收入预算为10万元</t>
  </si>
  <si>
    <t>3万非税合并至项目</t>
  </si>
  <si>
    <t>应急特岗人员保险</t>
  </si>
  <si>
    <t>46人，458元/人/年</t>
  </si>
  <si>
    <t>安全生产三年专项整治行动</t>
  </si>
  <si>
    <t>附益阳督查(通报)</t>
  </si>
  <si>
    <t>应急管理信息化建设</t>
  </si>
  <si>
    <t>自然灾害综合风险普查调查工作经费</t>
  </si>
  <si>
    <t>《关于加快推进全市第一次自然灾害综合风险普查工作的通知》（益灾险普办[2021]5号）</t>
  </si>
  <si>
    <t>其中3万非税安排</t>
  </si>
  <si>
    <t>沅江市应急管理局单位小计</t>
  </si>
  <si>
    <t>国有商贸流通企业改制维稳工作经费</t>
  </si>
  <si>
    <t>2018-2022年</t>
  </si>
  <si>
    <t>商贸流通管理工作经费</t>
  </si>
  <si>
    <t>发展电子商务工作经费</t>
  </si>
  <si>
    <t>贸促会工作经费</t>
  </si>
  <si>
    <t>成立了贸促会，有工作场地，有工作计划。2021年9月追加10万</t>
  </si>
  <si>
    <t>金额待定</t>
  </si>
  <si>
    <t>食品公司特困经费</t>
  </si>
  <si>
    <t>2021年1月份追加15万</t>
  </si>
  <si>
    <t>驻外招商联络处工作经费</t>
  </si>
  <si>
    <t>沅江市商务局单位小计</t>
  </si>
  <si>
    <t>企业股汇总</t>
  </si>
  <si>
    <t>930烈士公祭及清明扫墓工作经费</t>
  </si>
  <si>
    <t>信息系统维护工作经费</t>
  </si>
  <si>
    <t>拥军优抚工作经费</t>
  </si>
  <si>
    <t>接访及参加各级维稳工作经费</t>
  </si>
  <si>
    <t>企业军转干部维稳工作经费</t>
  </si>
  <si>
    <t>移交安置工作经费</t>
  </si>
  <si>
    <t>思想政治权益维护工作经费</t>
  </si>
  <si>
    <t>退役军人事务局</t>
  </si>
  <si>
    <t>住院老人生活费、护理费等</t>
  </si>
  <si>
    <t>6个在院老人</t>
  </si>
  <si>
    <t>光荣院</t>
  </si>
  <si>
    <t>南湾湖无军籍职工专项资金</t>
  </si>
  <si>
    <t>无军籍职工26人、遗孀5人</t>
  </si>
  <si>
    <t>军干所</t>
  </si>
  <si>
    <t>信访维稳专项经费</t>
  </si>
  <si>
    <t>退役军人服务中心</t>
  </si>
  <si>
    <t>“三救三献”工作经费</t>
  </si>
  <si>
    <t>志愿服务活动经费</t>
  </si>
  <si>
    <t>博爱送万家</t>
  </si>
  <si>
    <t>基层组织建设</t>
  </si>
  <si>
    <t>会员活动经费</t>
  </si>
  <si>
    <t>红十字会</t>
  </si>
  <si>
    <t>工伤认定工作经费</t>
  </si>
  <si>
    <t>稽查工作经费</t>
  </si>
  <si>
    <t>工伤调查工作经费</t>
  </si>
  <si>
    <t>征管工作经费</t>
  </si>
  <si>
    <t>工伤保险所</t>
  </si>
  <si>
    <t>就业创业培训等工作经费</t>
  </si>
  <si>
    <t>职业技能鉴定工作经费</t>
  </si>
  <si>
    <t>企业事业单位退休管理工作经费</t>
  </si>
  <si>
    <t>政策法规宣传</t>
  </si>
  <si>
    <t>国有企业退休人员社会化管理档案工作经费</t>
  </si>
  <si>
    <t>流动人员人事档案管理工作经费</t>
  </si>
  <si>
    <t>事业单位招考工作经费</t>
  </si>
  <si>
    <t>劳动争议仲裁经费</t>
  </si>
  <si>
    <t>人事人才专业职称等工作经费</t>
  </si>
  <si>
    <t>事业单位新晋人员岗前培训</t>
  </si>
  <si>
    <t>人社局</t>
  </si>
  <si>
    <t>基金征缴工作经费</t>
  </si>
  <si>
    <t>参保登记、稽核工作经费</t>
  </si>
  <si>
    <t>待遇领取资格认证工作经费</t>
  </si>
  <si>
    <t>个人账户管理专项经费</t>
  </si>
  <si>
    <t>退管工作经费</t>
  </si>
  <si>
    <t>社保服务中心</t>
  </si>
  <si>
    <t>残疾儿童康复救助工作经费</t>
  </si>
  <si>
    <t>残疾人托养中心建设工作经费</t>
  </si>
  <si>
    <t>智能化残疾人证换发工作经费</t>
  </si>
  <si>
    <t>残疾人家庭无障碍改造工作经费</t>
  </si>
  <si>
    <t>残疾人基本服务状况和需求信息数据动态更新</t>
  </si>
  <si>
    <t>残联</t>
  </si>
  <si>
    <t>百岁老人长寿保健金</t>
  </si>
  <si>
    <t>上级拨付30%，本级配套70%，单位专项</t>
  </si>
  <si>
    <t>敬老院工作经费</t>
  </si>
  <si>
    <t>民营养老机构运营监管经费</t>
  </si>
  <si>
    <t>地名数据库存建设和地名标志设置</t>
  </si>
  <si>
    <t>社会组织登记管理审计工作经费</t>
  </si>
  <si>
    <t>低收入认定中心</t>
  </si>
  <si>
    <t>地名管理和行政区划</t>
  </si>
  <si>
    <t>代管离退休人员生活费</t>
  </si>
  <si>
    <t>代管遗属生活费</t>
  </si>
  <si>
    <t>住外地社救抚恤费</t>
  </si>
  <si>
    <t>民政局机关</t>
  </si>
  <si>
    <t xml:space="preserve">  房屋维修</t>
  </si>
  <si>
    <t xml:space="preserve">  医务室</t>
  </si>
  <si>
    <t xml:space="preserve">  收养</t>
  </si>
  <si>
    <t xml:space="preserve">  房屋改造</t>
  </si>
  <si>
    <t xml:space="preserve">  专项成本</t>
  </si>
  <si>
    <t xml:space="preserve">  成本性支出</t>
  </si>
  <si>
    <t xml:space="preserve">  收养员生活费</t>
  </si>
  <si>
    <t xml:space="preserve">  医疗服务费</t>
  </si>
  <si>
    <t xml:space="preserve">  工作经费</t>
  </si>
  <si>
    <t xml:space="preserve">  老年人护理费</t>
  </si>
  <si>
    <t>婚姻登记证件成本费用</t>
  </si>
  <si>
    <t>婚姻登记信息系统线下配置升级费用专项</t>
  </si>
  <si>
    <t>宣传培训</t>
  </si>
  <si>
    <t>婚姻登记事项表格印刷及婚姻档案保管</t>
  </si>
  <si>
    <t>婚姻家庭辅导（调解）、颁证政府购买服务</t>
  </si>
  <si>
    <t>服装购置</t>
  </si>
  <si>
    <t>婚姻登记服务中心</t>
  </si>
  <si>
    <t>政策法规宣传工作经费</t>
  </si>
  <si>
    <t>医保基金监管工作经费</t>
  </si>
  <si>
    <t>参保筹资工作经费</t>
  </si>
  <si>
    <t>医保DIP付费方式改革工作经费</t>
  </si>
  <si>
    <t>医保信息系统运行及网络维护费</t>
  </si>
  <si>
    <t>医保稽查租车经费</t>
  </si>
  <si>
    <t>药品集中带量采购工作经费</t>
  </si>
  <si>
    <t>医保中心工作经费</t>
  </si>
  <si>
    <t>医保局</t>
  </si>
  <si>
    <t>失业保险服务</t>
  </si>
  <si>
    <t>平台建设</t>
  </si>
  <si>
    <t>城乡就业服务</t>
  </si>
  <si>
    <t>创业担保贷款</t>
  </si>
  <si>
    <t>失业保险征缴</t>
  </si>
  <si>
    <t>创新创业</t>
  </si>
  <si>
    <t>再就业服务管理局</t>
  </si>
  <si>
    <t>监察综合执法</t>
  </si>
  <si>
    <t>执法、培训</t>
  </si>
  <si>
    <t>农民工工资清欠工作</t>
  </si>
  <si>
    <t>1.对18个工作领导小组成员单位及14个镇街道进行考核2.外出执法追薪                               3.夏季（5-8月）、冬季（10-12月）治欠专项行动   4.加班餐费、差旅费，农民工接访费用             5.治欠工作检查、调研、培训</t>
  </si>
  <si>
    <t>法规宣传</t>
  </si>
  <si>
    <t>“两网化”运行维护</t>
  </si>
  <si>
    <t>劳动监察局</t>
  </si>
  <si>
    <t>计生基层群众自治</t>
  </si>
  <si>
    <t>基层协会参与公卫服务及能力建设</t>
  </si>
  <si>
    <t>乡村振兴之“会员之家”与“暖心家园”建设</t>
  </si>
  <si>
    <t>生育关怀基金</t>
  </si>
  <si>
    <t>基层协会能力建设</t>
  </si>
  <si>
    <t>“5.29”会员活动日宣传活动经费</t>
  </si>
  <si>
    <t>流动人口管理和服务工作经费</t>
  </si>
  <si>
    <t>计生协会</t>
  </si>
  <si>
    <t xml:space="preserve">  借调人员工资</t>
  </si>
  <si>
    <t>机关借编人数11人（附表）</t>
  </si>
  <si>
    <t xml:space="preserve">  办公用房租金</t>
  </si>
  <si>
    <t>政府安排，财政出资租办公场所</t>
  </si>
  <si>
    <t xml:space="preserve">  爱卫经费</t>
  </si>
  <si>
    <t xml:space="preserve">  核算中心工作经费</t>
  </si>
  <si>
    <t xml:space="preserve">  医改专项经费</t>
  </si>
  <si>
    <t>国家发展医学教育，完善适应医疗卫生事业发展需要的医学教育体系，大力培养医疗卫生人才。卫生健康主管部门、红十字会等有关部门、组织应当积极开展急救培训，普及急救知识，鼓励医疗卫生人员、经过急救培训的人员积极参与公共场所急救服务。</t>
  </si>
  <si>
    <t xml:space="preserve">  无偿献血</t>
  </si>
  <si>
    <t xml:space="preserve">  食品安全专项经费</t>
  </si>
  <si>
    <t xml:space="preserve">  基本公共卫生专项经费</t>
  </si>
  <si>
    <t xml:space="preserve">  健康促进及宣传专项经费</t>
  </si>
  <si>
    <t xml:space="preserve">  中医药事业发展专项经费</t>
  </si>
  <si>
    <t xml:space="preserve">  病残儿童鉴定及手术并发症鉴定专项经费</t>
  </si>
  <si>
    <t xml:space="preserve">  计生打击“两非”专项经费</t>
  </si>
  <si>
    <t xml:space="preserve">  计划生育流动人口管理和服务专项经费</t>
  </si>
  <si>
    <t xml:space="preserve">  计生手术工作经费</t>
  </si>
  <si>
    <t xml:space="preserve">  手术并发症专项经费</t>
  </si>
  <si>
    <t xml:space="preserve">  人口监测专项经费</t>
  </si>
  <si>
    <t xml:space="preserve">  计生药具专项经费</t>
  </si>
  <si>
    <t xml:space="preserve">  计生“村直报”工作经费</t>
  </si>
  <si>
    <t xml:space="preserve">  出生缺陷检测经费</t>
  </si>
  <si>
    <t xml:space="preserve">  计生调研专项经费</t>
  </si>
  <si>
    <t xml:space="preserve">  计生综合治理专项经费</t>
  </si>
  <si>
    <t xml:space="preserve">  手术并发症等特殊对象治疗经费</t>
  </si>
  <si>
    <t xml:space="preserve">  重大公共卫生专项工作经费</t>
  </si>
  <si>
    <t xml:space="preserve">  老年健康工作</t>
  </si>
  <si>
    <t>卫健局机关</t>
  </si>
  <si>
    <t xml:space="preserve">  专项设备购置费</t>
  </si>
  <si>
    <t>人民医院</t>
  </si>
  <si>
    <t xml:space="preserve">  设备购置</t>
  </si>
  <si>
    <t>中医院</t>
  </si>
  <si>
    <t xml:space="preserve">  老乡镇卫生院退休人员生活补助</t>
  </si>
  <si>
    <t xml:space="preserve">  老乡镇卫生院社保金</t>
  </si>
  <si>
    <t>关于乡镇卫生院社保工作有关问题的会议纪要</t>
  </si>
  <si>
    <t xml:space="preserve">  中医医院归还债务</t>
  </si>
  <si>
    <t>突发公共卫生事件应急资金</t>
  </si>
  <si>
    <t xml:space="preserve">  血防4：3：3配套</t>
  </si>
  <si>
    <t>血防项目补助经费由省、市、县三级财政按4：3：3的比例分级负担</t>
  </si>
  <si>
    <t xml:space="preserve">  贫困高危救治</t>
  </si>
  <si>
    <t>各地要将危重症救治工作经费纳入年度预算，做好经费保障工作</t>
  </si>
  <si>
    <t xml:space="preserve">  目标考核</t>
  </si>
  <si>
    <t>第十三条对在医疗卫生与健康事业中做出突出贡献的组织和个人，按国家规定给予表彰、鼓励</t>
  </si>
  <si>
    <t xml:space="preserve">  行政村卫生室运行经费</t>
  </si>
  <si>
    <t>巩固基层卫生服务网底，落实行政村卫生室6000元/年运行经费的财政补助政策。村卫生室运行经费由省和县（市区）财政各承担50%（湘西自治州所需经费由省财政全额负担）</t>
  </si>
  <si>
    <t xml:space="preserve">  建档立卡贫困人口家庭医生签约基础包服务费</t>
  </si>
  <si>
    <t xml:space="preserve">  疫情防控工作经费</t>
  </si>
  <si>
    <t xml:space="preserve">  紧急医疗救援指挥中心经费</t>
  </si>
  <si>
    <t>卫生系统专项</t>
  </si>
  <si>
    <t>孕产妇免费                                         产筛项目</t>
  </si>
  <si>
    <t>2021年任务量为：2700人次*140元*60%,工作经费5万元</t>
  </si>
  <si>
    <t xml:space="preserve"> 免费孕前优生健康检查项目</t>
  </si>
  <si>
    <t>2021年任务量：3200对</t>
  </si>
  <si>
    <t xml:space="preserve"> 农村妇女免费两癌筛查项目</t>
  </si>
  <si>
    <t xml:space="preserve">2021年任务量：12000人次                                            初筛必检项目：595.20元/人次                                                                          阳性复检见明细                                                                                                                                </t>
  </si>
  <si>
    <t>免费婚检项目</t>
  </si>
  <si>
    <t>婚前医学检查收费标准：                                   427.00/对（夫妻）</t>
  </si>
  <si>
    <t>公共卫生专项 ---妇幼项目</t>
  </si>
  <si>
    <t>普及妇幼保健知识，培训基层妇幼保健人员，提高孕产妇住院分娩率、降低孕产妇死亡率、消除新生儿破伤风</t>
  </si>
  <si>
    <t>高危婴幼儿救助 项目</t>
  </si>
  <si>
    <t>母婴保健事业发展专项资金项目</t>
  </si>
  <si>
    <t>妇幼保健院</t>
  </si>
  <si>
    <t xml:space="preserve">  材料成本</t>
  </si>
  <si>
    <t xml:space="preserve">  一、二类疫苗配套补贴</t>
  </si>
  <si>
    <t xml:space="preserve">  五项防疫</t>
  </si>
  <si>
    <t xml:space="preserve">  乙肝疫苗纳入计免</t>
  </si>
  <si>
    <t xml:space="preserve">  二类疫苗取消加成</t>
  </si>
  <si>
    <t>重点传染病防治及应急处置</t>
  </si>
  <si>
    <t>农村饮用水检测</t>
  </si>
  <si>
    <t>2021年财政认定数80万元。</t>
  </si>
  <si>
    <t>结核病筛查</t>
  </si>
  <si>
    <t>湘卫疾控发（2018）4号</t>
  </si>
  <si>
    <t>预防性健康检查</t>
  </si>
  <si>
    <t>2021年财政认定数65万元。</t>
  </si>
  <si>
    <t>卫生检验检测</t>
  </si>
  <si>
    <t>卫生质量检验费</t>
  </si>
  <si>
    <t>疫苗副反应处置</t>
  </si>
  <si>
    <t>免疫规划疫苗（一类苗）储存运输分发</t>
  </si>
  <si>
    <t>疾控中心</t>
  </si>
  <si>
    <t>突发公共事件应急</t>
  </si>
  <si>
    <t>打击非法行医、监督工作、案件查处</t>
  </si>
  <si>
    <t>职业病防治监督</t>
  </si>
  <si>
    <t>信息网络体系、执法终端</t>
  </si>
  <si>
    <t>制服</t>
  </si>
  <si>
    <t>法制宣传、执法用车</t>
  </si>
  <si>
    <t>卫生健康综合监督执法局</t>
  </si>
  <si>
    <t>社保股汇总</t>
  </si>
  <si>
    <t>水产品检测经费</t>
  </si>
  <si>
    <t>立项争资招商引资专项</t>
  </si>
  <si>
    <t>农村农居环境整治工作经费</t>
  </si>
  <si>
    <t>二品一标认证</t>
  </si>
  <si>
    <t>并入农产品质量安全追溯和“身份证”管理体系建设</t>
  </si>
  <si>
    <t>粮食生产、种子贮备、农产品质量安全</t>
  </si>
  <si>
    <t>分两项粮食生产、种子贮备，每项10万元</t>
  </si>
  <si>
    <t>蔬菜检测检验</t>
  </si>
  <si>
    <t>农博会参展费</t>
  </si>
  <si>
    <t>农药监督监管</t>
  </si>
  <si>
    <t>屠宰管理办执法经费</t>
  </si>
  <si>
    <t>调整至农业综合执法大队</t>
  </si>
  <si>
    <t>动物防疫执法经费</t>
  </si>
  <si>
    <t>农产品质量安全检测经费</t>
  </si>
  <si>
    <t>农业农村局</t>
  </si>
  <si>
    <t>农村财务管理和公开工作经费</t>
  </si>
  <si>
    <t>农村经营管理情况统计年报工作经费</t>
  </si>
  <si>
    <t>维护农民权益与农民负担监督管理工作经费</t>
  </si>
  <si>
    <t>土地流转服务中心工作经费</t>
  </si>
  <si>
    <t>农民合作社建设指导工作经费</t>
  </si>
  <si>
    <t>农村宅基地管理专项工作经费</t>
  </si>
  <si>
    <t>湿地巡查巡护及站务费用</t>
  </si>
  <si>
    <t>移民专项工作经费</t>
  </si>
  <si>
    <t>移民事务中心</t>
  </si>
  <si>
    <t>农机购置补贴工作经费</t>
  </si>
  <si>
    <t>农机购置补贴在2005年已实施，工作任务繁重，直到2014年农机购置补贴工作经费才正式纳入市级专项，并在湘农联[2018]67号中再次提出，各级财部门要增加资金投入，保障机具核查等方面工作经费。</t>
  </si>
  <si>
    <t>农机专项工作经费</t>
  </si>
  <si>
    <t>在2009年，我市被国家农业部列为全国水稻育、插秧机械化技术推广示范区，水稻育插秧机械化示范推广经费在2011年纳入预算专项10万，2012年增加为15万，至到2019年调减为12万，2020年调减为10万。为提升全市水稻机插机抛率，工作还很艰巨。</t>
  </si>
  <si>
    <t>监理成本经费</t>
  </si>
  <si>
    <t>在湘财综[2015]10号第三条中指出，取消、停征和免征事业性收费后，有关部门和单位依法履行职能所需经费，由同级财政预算予以统筹安排。我单位为财政补助事业单位，因取消行政事性收费，但监理工作依然照常进行，2020年监理成本正式纳入市级专项。</t>
  </si>
  <si>
    <t>收割机碎草还田作业补贴工作经费</t>
  </si>
  <si>
    <t xml:space="preserve">  五湖退养补偿经费</t>
  </si>
  <si>
    <t xml:space="preserve">  榨南湖退养补贴</t>
  </si>
  <si>
    <t xml:space="preserve">  浩江湖退养补贴</t>
  </si>
  <si>
    <t xml:space="preserve">  村级防疫员工资补助</t>
  </si>
  <si>
    <t>畜牧水产技术服务及五湖管理</t>
  </si>
  <si>
    <t xml:space="preserve">  防疫储备物质及实验室经费</t>
  </si>
  <si>
    <t xml:space="preserve">  禽流感应急防控经费</t>
  </si>
  <si>
    <t>合并</t>
  </si>
  <si>
    <t xml:space="preserve">  禽流感专项资金</t>
  </si>
  <si>
    <t xml:space="preserve"> 非税收入执收成本</t>
  </si>
  <si>
    <t>农业种植业（农药、化肥、种子）执法</t>
  </si>
  <si>
    <t>屠宰卫监</t>
  </si>
  <si>
    <t>兽药饲料</t>
  </si>
  <si>
    <t>大通湖流域治理、秸秆焚烧</t>
  </si>
  <si>
    <t>历史遗留问题经费</t>
  </si>
  <si>
    <t>23人</t>
  </si>
  <si>
    <t>农业综合行政执法大队</t>
  </si>
  <si>
    <t>立项争资专项</t>
  </si>
  <si>
    <t>黄家湖电排排渍电费</t>
  </si>
  <si>
    <t>关于黄家湖泵站运行管理工作专题会议纪要</t>
  </si>
  <si>
    <t>防洪排涝工作经费</t>
  </si>
  <si>
    <t>河长制工作经费</t>
  </si>
  <si>
    <t>砂石执法工作经费</t>
  </si>
  <si>
    <t>五湖水位调控涵闸经费</t>
  </si>
  <si>
    <t>28人，南洞庭苇场19人企业编按分流人员纳入预算，实际拿全额工资，事业编分流9人在局机关拿全额工资。</t>
  </si>
  <si>
    <t>汛前处险资金</t>
  </si>
  <si>
    <t>防汛砂石采购</t>
  </si>
  <si>
    <t>堤防维护费</t>
  </si>
  <si>
    <t>水土保持评审经费</t>
  </si>
  <si>
    <t>从2021年原专项中调整5万</t>
  </si>
  <si>
    <t>古树名木保护</t>
  </si>
  <si>
    <t>植被恢复费安排</t>
  </si>
  <si>
    <t>病虫害防治</t>
  </si>
  <si>
    <t>野生动植物保护</t>
  </si>
  <si>
    <t>十二五森林资源调查</t>
  </si>
  <si>
    <t>龙虎山林场改革补助</t>
  </si>
  <si>
    <t>非税收入征收成本</t>
  </si>
  <si>
    <t>森林植被恢复支出</t>
  </si>
  <si>
    <t>林长制工作经费</t>
  </si>
  <si>
    <t>乡村振兴工作专项</t>
  </si>
  <si>
    <t>乡村振兴战略领导小组办公室30万元、宣传20万元、督查20万元、调研14万元、贫困监测及信息系统管理30万元、学习交流50万元。</t>
  </si>
  <si>
    <t>乡村振兴战略领导小组工作经费</t>
  </si>
  <si>
    <t>乡村振兴工作督导专项</t>
  </si>
  <si>
    <t>信息管理专项</t>
  </si>
  <si>
    <t>档案管理专项</t>
  </si>
  <si>
    <t>社会扶贫专项</t>
  </si>
  <si>
    <t>乡村振兴局</t>
  </si>
  <si>
    <t xml:space="preserve">留守人员工作经费、维稳工作经费及深化供销合作社综合改革工作经费
</t>
  </si>
  <si>
    <t>留守人员工作经费、维稳工作经费及深化供销合作社综合改革工作经费三个专项40万元2018年整体打包纳入财政预算</t>
  </si>
  <si>
    <t>农业股汇总</t>
  </si>
  <si>
    <t>琼湖办事处</t>
  </si>
  <si>
    <t>其中公墓收入40万</t>
  </si>
  <si>
    <t>胭脂湖办事处</t>
  </si>
  <si>
    <t>其中公墓收入20万</t>
  </si>
  <si>
    <t>其中公墓收入65万</t>
  </si>
  <si>
    <t>其中公墓收入300万</t>
  </si>
  <si>
    <t>其中公墓收入80万</t>
  </si>
  <si>
    <t>其中公墓收入100万</t>
  </si>
  <si>
    <t>其中公墓收入90万</t>
  </si>
  <si>
    <t>其中公墓收入150万</t>
  </si>
  <si>
    <t>其中公墓收入30万</t>
  </si>
  <si>
    <t>12个乡镇转移支付（财政拨款部分）</t>
  </si>
  <si>
    <t>净下洲免费通行（泗湖山）</t>
  </si>
  <si>
    <t>历年报告追加</t>
  </si>
  <si>
    <t>乡镇汇总</t>
  </si>
  <si>
    <t>全市汇总</t>
  </si>
  <si>
    <t>表7</t>
  </si>
  <si>
    <t>2022年市级专项预算异动明细汇总表（草案）</t>
  </si>
  <si>
    <t>科目</t>
  </si>
  <si>
    <t>2022年申报增加金额</t>
  </si>
  <si>
    <t>政策依据及标准</t>
  </si>
  <si>
    <t>类别</t>
  </si>
  <si>
    <t>汇总合计</t>
  </si>
  <si>
    <t>一般公共预算合计</t>
  </si>
  <si>
    <t>政府性基金合计</t>
  </si>
  <si>
    <t>一、工资福利类项目</t>
  </si>
  <si>
    <t>全市绩效考核奖金</t>
  </si>
  <si>
    <t>201</t>
  </si>
  <si>
    <t>公务交通补贴</t>
  </si>
  <si>
    <t>按上年实际支出数测算</t>
  </si>
  <si>
    <t>乡镇工资提标</t>
  </si>
  <si>
    <t>卫生系统按30%</t>
  </si>
  <si>
    <t>2021年半年507万，另卫生系统189万*30%</t>
  </si>
  <si>
    <t>城管局协管员工资</t>
  </si>
  <si>
    <t>212</t>
  </si>
  <si>
    <t>调整至单位专项</t>
  </si>
  <si>
    <t>50名协管员工资，一年一签</t>
  </si>
  <si>
    <t>政务中心窗口工作人员餐补</t>
  </si>
  <si>
    <t>窗口应到330人，实际314人，15元/天，338元/月</t>
  </si>
  <si>
    <t>高层次人才补贴</t>
  </si>
  <si>
    <t>组织部牵头实施</t>
  </si>
  <si>
    <t>畜牧退休人员工资补差</t>
  </si>
  <si>
    <t>职教幼教退休待遇补差</t>
  </si>
  <si>
    <t>据实测算</t>
  </si>
  <si>
    <t>在职及离休人员工资普调</t>
  </si>
  <si>
    <t>新增</t>
  </si>
  <si>
    <t>1月份已拨1472.64万,上级补助3432万除外</t>
  </si>
  <si>
    <t>人才补贴经费及选调生相关工作资金</t>
  </si>
  <si>
    <t>1月份已拨130.68万</t>
  </si>
  <si>
    <t>茶盘洲电管站人员安置</t>
  </si>
  <si>
    <t>民办代课教师生活困难补助</t>
  </si>
  <si>
    <t>已纳入转移支付基数270000元/月*12*0.5=1620000</t>
  </si>
  <si>
    <t>二、基本运转类项目</t>
  </si>
  <si>
    <t>政府债券付息支出</t>
  </si>
  <si>
    <t>232</t>
  </si>
  <si>
    <t>按实增加</t>
  </si>
  <si>
    <t>南洞庭湿地保护事务中心运转经费</t>
  </si>
  <si>
    <t>213</t>
  </si>
  <si>
    <t>漉湖湿地保护事务中心运转经费</t>
  </si>
  <si>
    <t>消防大队经费</t>
  </si>
  <si>
    <t>224</t>
  </si>
  <si>
    <t>政府常务会（2020）9号</t>
  </si>
  <si>
    <t>其中非税20万。湘北消防站增加5人*7.2,1台车7万,租凭4.16万</t>
  </si>
  <si>
    <t>市治大院运转及维护</t>
  </si>
  <si>
    <t>增加部分按合同金额据实测算</t>
  </si>
  <si>
    <t>水电费、维修维护、物业管理</t>
  </si>
  <si>
    <t>公务用车平台经费</t>
  </si>
  <si>
    <t>新增北斗导航系统维护费，按合同金额</t>
  </si>
  <si>
    <t>公务用车平台油费、维修费等</t>
  </si>
  <si>
    <t>全市性会议</t>
  </si>
  <si>
    <t>含两会、经济工作会议、乡村振兴工作会议等全市性会议</t>
  </si>
  <si>
    <t>人武部民兵训练、征兵、装备及机构经费</t>
  </si>
  <si>
    <t>203</t>
  </si>
  <si>
    <t>2019年追加38万，2020年追加28万</t>
  </si>
  <si>
    <t>2022年议军会议确定增加至270万,1月份另追加30万</t>
  </si>
  <si>
    <t>政府投资审计、外购服务</t>
  </si>
  <si>
    <t>审计局报告申请增加200万,另2021年还需50万元</t>
  </si>
  <si>
    <t>国有资产清查专项</t>
  </si>
  <si>
    <t>市级接待专项</t>
  </si>
  <si>
    <t>按2021年实际支出测算</t>
  </si>
  <si>
    <t>人大政协培训经费</t>
  </si>
  <si>
    <t>人大40，政协40</t>
  </si>
  <si>
    <t>乡镇消防工作经费</t>
  </si>
  <si>
    <t>政府常务会议纪要（2018）12号，每年12个镇、街道安排5万/年*12=60万元</t>
  </si>
  <si>
    <t>国库集中支付局设备及维护费用</t>
  </si>
  <si>
    <t>人大代表群众工作室建设</t>
  </si>
  <si>
    <t>上级文件要求</t>
  </si>
  <si>
    <t>政协委员工作室建设</t>
  </si>
  <si>
    <t>武警官兵生活及水电费补助</t>
  </si>
  <si>
    <t>204</t>
  </si>
  <si>
    <t>人大代表经费</t>
  </si>
  <si>
    <t>按代表人数据实增加</t>
  </si>
  <si>
    <t>综改办专项经费</t>
  </si>
  <si>
    <t>卫健局基层医疗机构运转经费</t>
  </si>
  <si>
    <t>职业年金267.36万元，乡镇补贴188.52万元</t>
  </si>
  <si>
    <t>城管局执法装备添置等经费</t>
  </si>
  <si>
    <t>协助交警执法违章停车，计划200万，交警30%，城管70%</t>
  </si>
  <si>
    <t>车管所建设</t>
  </si>
  <si>
    <t>非税计划200万，交警30%，城管70%</t>
  </si>
  <si>
    <t>乡镇财政管理及债务化解绩考奖励</t>
  </si>
  <si>
    <t>组织部单位专项调入</t>
  </si>
  <si>
    <t>政府办单位专项调入</t>
  </si>
  <si>
    <t>乡镇、街道人大工作经费</t>
  </si>
  <si>
    <t>标准：12个乡镇（街道）*2万元，共计24万元。</t>
  </si>
  <si>
    <t>教育基金会工作经费</t>
  </si>
  <si>
    <t>参照老年科协专项2021年35万</t>
  </si>
  <si>
    <t>三、民生事业类项目</t>
  </si>
  <si>
    <t>机关事业单位退休费</t>
  </si>
  <si>
    <t>208</t>
  </si>
  <si>
    <t>已核</t>
  </si>
  <si>
    <t>村级组织运转经费</t>
  </si>
  <si>
    <t>城乡居民基本医疗保险基金补助</t>
  </si>
  <si>
    <t>210</t>
  </si>
  <si>
    <t>2021年各级财政配套580元/人，每年增长30元/人</t>
  </si>
  <si>
    <t>中央配套=610*80%=488元/人；                 省级配套=（610-488）*70%=85.4元/人；          市县配套=（610-488）*30%=36.6元/人；        市县应配套36.6元/人*60.37万人=2209.54万元</t>
  </si>
  <si>
    <t>职业年金</t>
  </si>
  <si>
    <t>2022年预计虚账做实金额(预计人均4.5万元，退休500人，在职死亡20人，转移47人)据实安排</t>
  </si>
  <si>
    <t>205</t>
  </si>
  <si>
    <t>由教育局单位专项转入</t>
  </si>
  <si>
    <t>城乡居民养老保险基金补助</t>
  </si>
  <si>
    <t>政策性配套增加，2020年退休人员补贴718.9万，2020年缴费人员补贴50万，2020年本级财政对贫困人员及特殊人员补贴232.76万元</t>
  </si>
  <si>
    <t>洞庭湖区农民减轻负担转移支付资金</t>
  </si>
  <si>
    <t>共2205万元,乡镇1337万元,另基层水管单位公益性补助240万，一线堤防维护628万纳入水利部门预算</t>
  </si>
  <si>
    <t>基药零差率补偿</t>
  </si>
  <si>
    <t>总额2600万，原渠道统筹700万，上级指标890万</t>
  </si>
  <si>
    <t>殡葬改革经费</t>
  </si>
  <si>
    <t>根据实际支出据实拨付</t>
  </si>
  <si>
    <t>包括：工作经费、村级红白理事会经费、老墓整治、棺木收缴等支出</t>
  </si>
  <si>
    <t>死亡抚恤</t>
  </si>
  <si>
    <t>全市社区运转经费</t>
  </si>
  <si>
    <t>含民政、城管考核88万</t>
  </si>
  <si>
    <t>公立医院药品零差率补偿</t>
  </si>
  <si>
    <t>城镇退休人员独生子女奖励</t>
  </si>
  <si>
    <t>政策性配套50%，湘人口发{2014}12号文件，17200人*960元/年*0.5=825.6万</t>
  </si>
  <si>
    <t>基本公共卫生配套经费</t>
  </si>
  <si>
    <t>政策性配套</t>
  </si>
  <si>
    <t>国有农场改革补助</t>
  </si>
  <si>
    <t>其中农牧职工养老保险缴费296万，茶盘洲300万</t>
  </si>
  <si>
    <t>残疾人就业保障金</t>
  </si>
  <si>
    <t>非税安排</t>
  </si>
  <si>
    <t>退役军人优抚本级配套</t>
  </si>
  <si>
    <t>根据实际支出据实解决</t>
  </si>
  <si>
    <t>整合原市级专项：医保七类人员特殊群体医保、企业军转干、义务兵家属优待金、退役人员再就业援助、退役士兵地方一次性经济补助、再就业援助对象社保补贴、自主择业军转干医保、现役士兵立功受奖、优抚对象走访及解困、待安置期间社保医保生活补助等</t>
  </si>
  <si>
    <t>农村奖励扶助、特别扶持</t>
  </si>
  <si>
    <t>湘财教（2013）56号文件要求配套，去年奖扶4818人，特扶973人，今年奖扶6400人，特扶1300人</t>
  </si>
  <si>
    <t>雪亮工程（城区）</t>
  </si>
  <si>
    <t>2022年预计建设费369.81万元，维护费39万，链路租金117.53万，另加电费30万，1月份已拨495.999万</t>
  </si>
  <si>
    <t>平安沅江建设</t>
  </si>
  <si>
    <t>正在送财评</t>
  </si>
  <si>
    <t>1.2.3.7期维护费157.2万元,6期30万,四期39万,五期44万,另加电费10万</t>
  </si>
  <si>
    <t>残疾人困难补助</t>
  </si>
  <si>
    <t>政策性配套，13000人*75元*12月*0.3</t>
  </si>
  <si>
    <t>医保基金本级配套及离休、伤残医疗保障费</t>
  </si>
  <si>
    <t>医保基金问题整改</t>
  </si>
  <si>
    <t>1、三项承诺357.31万元  2、离休、伤残医疗费用每年约372万元，是否先剔除医保政策负担75%，余下25%由财政负担。</t>
  </si>
  <si>
    <t>社区惠民项目资金</t>
  </si>
  <si>
    <t>党建工作考核要求</t>
  </si>
  <si>
    <t>四季红老年移民生活补贴</t>
  </si>
  <si>
    <t>企业离休人员及遗孀生活补贴</t>
  </si>
  <si>
    <t>遗孀28人，发3个月离休费的7人，特困离休干部11人，2021年提标14.67万，2022年103.49万</t>
  </si>
  <si>
    <t>文化事业发展专项</t>
  </si>
  <si>
    <t>207</t>
  </si>
  <si>
    <t>含宣传部100万及、对外宣传合作经费及文化兴市300万</t>
  </si>
  <si>
    <t>残疾儿童康复救助经费</t>
  </si>
  <si>
    <t>政府常务会议2019年3号</t>
  </si>
  <si>
    <t>社区党建服务中心建设</t>
  </si>
  <si>
    <t>社保股核实，双凤60万，新南10万未付</t>
  </si>
  <si>
    <t>政府常务会议纪要，1月份已拨70万</t>
  </si>
  <si>
    <t>政府购买养老服务</t>
  </si>
  <si>
    <t>教学质量奖</t>
  </si>
  <si>
    <t>独生子女保健费</t>
  </si>
  <si>
    <t>湘财教（2013）56号文件要求配套</t>
  </si>
  <si>
    <t>政法委综治、维稳及信访经费</t>
  </si>
  <si>
    <t>按全市人口每人一元预算，户籍人口72.26万</t>
  </si>
  <si>
    <t>全市维稳工作经费</t>
  </si>
  <si>
    <t>1月份已拨277万</t>
  </si>
  <si>
    <t>建国前老工人补助</t>
  </si>
  <si>
    <t>2021年实际支出33.2万</t>
  </si>
  <si>
    <t>改制企业社会化移交</t>
  </si>
  <si>
    <t>206</t>
  </si>
  <si>
    <t>老乡村医生生活困难补助</t>
  </si>
  <si>
    <t>政策性配套，上级转移支付基数</t>
  </si>
  <si>
    <t>资助特困学生、救助特困教师基金</t>
  </si>
  <si>
    <t>举报毒品违法犯罪奖励经费</t>
  </si>
  <si>
    <t>文艺作品扶持奖励经费</t>
  </si>
  <si>
    <t>原文联单位专项13.8万，建议转入</t>
  </si>
  <si>
    <t>长春垸西线堤顶道路硬化工程</t>
  </si>
  <si>
    <t>工程款1500万，1000万本金，127.2375万利息</t>
  </si>
  <si>
    <t>沅府阅[2021]49号，一次性项目支出</t>
  </si>
  <si>
    <t>困难群众救助本级配套</t>
  </si>
  <si>
    <t>按年度实际支出据实安排</t>
  </si>
  <si>
    <t>城乡低保配套、特困人员供养资金、孤儿、事实无人抚养儿童生活补助、流浪乞讨人员生活补助、敬老院失能半失能供养人员护理费、乡镇社工站工作经费、五保户供养、敬老院管理人员经费、困难对象保险、临时救济等</t>
  </si>
  <si>
    <t>乡村“雪亮工程”建设与维护</t>
  </si>
  <si>
    <t>2021年政府常务会议6号，2021年应付60%，624.1266万元，2022年330.5832万元，2023年330.5832万元，1月份已拨624.12万</t>
  </si>
  <si>
    <t>从教30年退休一次性补贴</t>
  </si>
  <si>
    <t>1月分已拨202万</t>
  </si>
  <si>
    <t>教育公用经费配套及考点设备改造</t>
  </si>
  <si>
    <t>1月份已拨380万</t>
  </si>
  <si>
    <t>教育退休教师慰问体检和乡镇教师乡镇补贴</t>
  </si>
  <si>
    <t>1月份已拨156万</t>
  </si>
  <si>
    <t>1月份已拨398万</t>
  </si>
  <si>
    <t>乡村教师定向培养</t>
  </si>
  <si>
    <t>根据市政府委培合同</t>
  </si>
  <si>
    <t>校车运营补贴</t>
  </si>
  <si>
    <t>1月份已拨付329.08万</t>
  </si>
  <si>
    <t>教育安全保障工作经费</t>
  </si>
  <si>
    <t>机关养老保险独生子女父母奖励</t>
  </si>
  <si>
    <t>2022年预计代发独生子女289万（2020年实际发放2547人228万+2022年预计新增600人61万）</t>
  </si>
  <si>
    <t>社区卫生服务中心人员工资及工作经费</t>
  </si>
  <si>
    <t>40人*2万/人，1月份已拨60万</t>
  </si>
  <si>
    <t>企业职工基本养老保险基金补助</t>
  </si>
  <si>
    <t>应配套390万，历年结余172万</t>
  </si>
  <si>
    <t>城乡居民养老保险丧葬补助</t>
  </si>
  <si>
    <t>《湖南省城乡居民基本养老保险丧葬补助金实施意见》</t>
  </si>
  <si>
    <t>养老保险待遇核查整改工作经费</t>
  </si>
  <si>
    <t>1月份已拨128.87万</t>
  </si>
  <si>
    <t>农民工工资保障应急周转金</t>
  </si>
  <si>
    <t>2019年第3次常务会议，1月份已拨46万</t>
  </si>
  <si>
    <t>四、农林水、环保及城市建设</t>
  </si>
  <si>
    <t>生态保护和环境治理</t>
  </si>
  <si>
    <t>211</t>
  </si>
  <si>
    <t>根据政府常务会议</t>
  </si>
  <si>
    <t>农村人居环境服务外包经费</t>
  </si>
  <si>
    <t>工业产业扶持资金</t>
  </si>
  <si>
    <t>乡村振兴衔接资金（行业）</t>
  </si>
  <si>
    <t>健康扶贫2022年暂停，平均每月64万</t>
  </si>
  <si>
    <t>教育扶贫助学2021年191万元,防贫保险农业人口10元/人,289万元.</t>
  </si>
  <si>
    <t>乡村振兴衔接资金（专项）</t>
  </si>
  <si>
    <t>本级配套，其中100万用于一镇两村示范点建设</t>
  </si>
  <si>
    <t>农业保险县级配套资金</t>
  </si>
  <si>
    <t>根据省级文件要求安排，2021年实际配套1800万</t>
  </si>
  <si>
    <t>项目前期业务费</t>
  </si>
  <si>
    <t>发改局主导的全市项目申报</t>
  </si>
  <si>
    <t>现代农业发展资金</t>
  </si>
  <si>
    <t>市委常委会议纪要,产业扶植（现代农业、粮食生产、生猪生产、农信担风险金）其中500万用于扶持芦菇产业发展</t>
  </si>
  <si>
    <t>常年禁渔工作经费</t>
  </si>
  <si>
    <t>上级补助安排，减“智慧渔政”运维费，增加一艘50吨船的维护费</t>
  </si>
  <si>
    <t>城市生活垃圾焚烧发电项目</t>
  </si>
  <si>
    <t>上解益阳市</t>
  </si>
  <si>
    <t>河湖垃圾治理经费</t>
  </si>
  <si>
    <t>政府常务会议纪要</t>
  </si>
  <si>
    <t>安全生产基金</t>
  </si>
  <si>
    <t>各乡镇，应急事务局等单位</t>
  </si>
  <si>
    <t>防汛抢险工作经费</t>
  </si>
  <si>
    <t>农村饮水安全工程维修养护资金</t>
  </si>
  <si>
    <t>气象事务专项</t>
  </si>
  <si>
    <t>220</t>
  </si>
  <si>
    <t>其中区域自动气象观测站网维护10万，气象预警大喇叭和电子屏维护费15万，气象事业费30万，防雷安全监管20万，三农气象服务10万</t>
  </si>
  <si>
    <t>城市桥梁维护</t>
  </si>
  <si>
    <t>214</t>
  </si>
  <si>
    <t>农产品质量安全追溯“身份证”管理体系建设</t>
  </si>
  <si>
    <t>益政办发（2019）16号，包含畜牧、水产、蔬菜、粮食产地溯源等</t>
  </si>
  <si>
    <t>交通基础设施建设</t>
  </si>
  <si>
    <t>全市交通建设项目支出</t>
  </si>
  <si>
    <t>农房一体确权登记颁证专项</t>
  </si>
  <si>
    <t>政府常务会议（2020）2号，本项目分三年实施，3101.27万元，2021年775.3922万元，2022年安排777.02万元（2023年付），1月份已拨775万</t>
  </si>
  <si>
    <t>北部片区垃圾焚烧发电项目</t>
  </si>
  <si>
    <t>镇协调工作经费180万、村协调工作经费50万、农田补偿20万、干警协调工作费用132.5万，1月份已拨276.9万（政府性基金）</t>
  </si>
  <si>
    <t>植被恢复费安排的专项</t>
  </si>
  <si>
    <t>非税安排，17万列林业局单位专项</t>
  </si>
  <si>
    <t>五、经济发展类项目</t>
  </si>
  <si>
    <t>税收征管及奖励经费</t>
  </si>
  <si>
    <t>据实增加</t>
  </si>
  <si>
    <t>含税务3700、财政400、税控联管单位802、乡镇财政管理及资金监管经费209、乡镇税收征管经费500，税控联管工作经费288万等</t>
  </si>
  <si>
    <t>金财工程维护费用</t>
  </si>
  <si>
    <t>财评中心评审经费</t>
  </si>
  <si>
    <t>全市性招商引资</t>
  </si>
  <si>
    <t>216</t>
  </si>
  <si>
    <t>商务局（投促中心）、财政局</t>
  </si>
  <si>
    <t>财政系统安可替代工程实施</t>
  </si>
  <si>
    <t>财政业务系统等保测评备案及安全服务费用</t>
  </si>
  <si>
    <t>益财办（2021）242号</t>
  </si>
  <si>
    <t>经促会工作经费</t>
  </si>
  <si>
    <t>5个经促会，15万/个，安化80万，其他县50万</t>
  </si>
  <si>
    <t>预算一体化系统维护经费</t>
  </si>
  <si>
    <t>湘财办（2020）6号，湘财办（2021）11号</t>
  </si>
  <si>
    <t>农信担体系建设</t>
  </si>
  <si>
    <t>含3名劳务派遣人员工资及工作经费</t>
  </si>
  <si>
    <t>“三高四新”财源建设工程</t>
  </si>
  <si>
    <t>协税办，政府常务会议纪要</t>
  </si>
  <si>
    <t>六、政府性基金安排的项目</t>
  </si>
  <si>
    <t>征地拆迁补偿支出</t>
  </si>
  <si>
    <t>创建工作经费和奖励</t>
  </si>
  <si>
    <t>创建引导资金（用于城区基础设施建设）</t>
  </si>
  <si>
    <t>其他城市建设支出</t>
  </si>
  <si>
    <t>农村人居环境整治</t>
  </si>
  <si>
    <t>补助被征地农民支出</t>
  </si>
  <si>
    <t>其他土地出让金安排的支出</t>
  </si>
  <si>
    <t>含隐性债务还本支出</t>
  </si>
  <si>
    <t>其他土地出让业务支出</t>
  </si>
  <si>
    <t>城市基础设施（住建局）</t>
  </si>
  <si>
    <t>其他城市基础设施配套费</t>
  </si>
  <si>
    <t>中心城区水环境综合治理</t>
  </si>
  <si>
    <t>污水处理费安排1200万，PPP项目运营费用，根据合同金额据实安排</t>
  </si>
  <si>
    <t>车辆通行费安排的支出</t>
  </si>
  <si>
    <t>专项债券付息</t>
  </si>
  <si>
    <t>包含公路养护中心配套资金2000万，其中（农村公路大中修1000万、库内危桥改造工程300万、农村公路日常养护500万、泗湖山轮渡新设备200万）</t>
  </si>
  <si>
    <t>船舶污染物回收</t>
  </si>
  <si>
    <t>其他政府性基金安排的支出</t>
  </si>
  <si>
    <t>七、其他项目</t>
  </si>
  <si>
    <t>227</t>
  </si>
  <si>
    <t>按《预算法》要求设置财力的1%－3%</t>
  </si>
  <si>
    <t>非税收入拨款</t>
  </si>
  <si>
    <t>1月份已拨2440.09万元</t>
  </si>
  <si>
    <t>竹莲收费站退款</t>
  </si>
  <si>
    <t>上级文件要求，2021-2023年每年300万，2024年429万。</t>
  </si>
  <si>
    <t>水利建设资金</t>
  </si>
  <si>
    <t>各乡镇，水利局等部门</t>
  </si>
  <si>
    <t>国外政府贷款及卫十项目还本付息</t>
  </si>
  <si>
    <t>市政府办对口支援</t>
  </si>
  <si>
    <t>上级文件要求（会同县）暂未取消</t>
  </si>
  <si>
    <t>国家赔偿</t>
  </si>
  <si>
    <t>按上级要求设置</t>
  </si>
  <si>
    <t>益阳师范高等专科学校建设资金</t>
  </si>
  <si>
    <t>1月份已上缴益阳市</t>
  </si>
  <si>
    <t>八、取消的项目</t>
  </si>
  <si>
    <t>五保户供养</t>
  </si>
  <si>
    <t>合并至困难群众救助本级配套</t>
  </si>
  <si>
    <t>800人*12月*600元</t>
  </si>
  <si>
    <t>敬老院管理人员经费</t>
  </si>
  <si>
    <t>86人*12月*1800元每月+21*12*2600</t>
  </si>
  <si>
    <t>立项争资奖励</t>
  </si>
  <si>
    <t>2021年实际支出78万，2020年实际支出108万</t>
  </si>
  <si>
    <t>发改局主导的全市立项争资奖励，整合至工业扶持专项</t>
  </si>
  <si>
    <t>智慧沅江建设引导资金</t>
  </si>
  <si>
    <t>整合至工业扶持专项</t>
  </si>
  <si>
    <t>村级换届选举</t>
  </si>
  <si>
    <t>镇、街道代征社保、医保筹资工作经费</t>
  </si>
  <si>
    <t>统筹上级专项安排</t>
  </si>
  <si>
    <t>社保部分2021年62.06万，医保估算2022年300万</t>
  </si>
  <si>
    <t>专项人口普查</t>
  </si>
  <si>
    <t>支持电子商务专项</t>
  </si>
  <si>
    <t>（2020）6号会议纪要、沅政办法（2020）23</t>
  </si>
  <si>
    <t>村级集体经济发展引导资金</t>
  </si>
  <si>
    <t>5个村，10万/村，上级要求配套</t>
  </si>
  <si>
    <t>教师绩效工资</t>
  </si>
  <si>
    <t>老工伤</t>
  </si>
  <si>
    <t>从2012开始连续10年，2022年后不再安排</t>
  </si>
</sst>
</file>

<file path=xl/styles.xml><?xml version="1.0" encoding="utf-8"?>
<styleSheet xmlns="http://schemas.openxmlformats.org/spreadsheetml/2006/main">
  <numFmts count="12">
    <numFmt numFmtId="176" formatCode="#,##0.0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);[Red]\(0.00\)"/>
    <numFmt numFmtId="179" formatCode="0_);[Red]\(0\)"/>
    <numFmt numFmtId="180" formatCode="0.00000_);[Red]\(0.00000\)"/>
    <numFmt numFmtId="181" formatCode="#,##0.00_);[Red]\(#,##0.00\)"/>
    <numFmt numFmtId="182" formatCode="0_ "/>
    <numFmt numFmtId="183" formatCode="0.0_ "/>
  </numFmts>
  <fonts count="88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4"/>
      <name val="宋体"/>
      <charset val="134"/>
      <scheme val="major"/>
    </font>
    <font>
      <b/>
      <sz val="10"/>
      <name val="SimSun"/>
      <charset val="134"/>
    </font>
    <font>
      <b/>
      <sz val="8"/>
      <name val="SimSu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sz val="10"/>
      <color rgb="FF0070C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8"/>
      <name val="黑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22"/>
      <name val="华文中宋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Times New Roman"/>
      <charset val="134"/>
    </font>
    <font>
      <b/>
      <sz val="20"/>
      <name val="华文中宋"/>
      <charset val="134"/>
    </font>
    <font>
      <b/>
      <sz val="12"/>
      <color rgb="FFFF0000"/>
      <name val="宋体"/>
      <charset val="134"/>
    </font>
    <font>
      <b/>
      <sz val="18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u/>
      <sz val="10"/>
      <color indexed="8"/>
      <name val="宋体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76" fillId="14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1" fillId="0" borderId="0"/>
    <xf numFmtId="41" fontId="0" fillId="0" borderId="0" applyFont="0" applyFill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10" borderId="39" applyNumberFormat="0" applyFont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" fillId="0" borderId="0"/>
    <xf numFmtId="0" fontId="7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2" fillId="0" borderId="0"/>
    <xf numFmtId="0" fontId="80" fillId="0" borderId="38" applyNumberFormat="0" applyFill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5" fillId="0" borderId="41" applyNumberFormat="0" applyFill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8" borderId="37" applyNumberFormat="0" applyAlignment="0" applyProtection="0">
      <alignment vertical="center"/>
    </xf>
    <xf numFmtId="0" fontId="82" fillId="8" borderId="42" applyNumberFormat="0" applyAlignment="0" applyProtection="0">
      <alignment vertical="center"/>
    </xf>
    <xf numFmtId="0" fontId="79" fillId="18" borderId="43" applyNumberFormat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81" fillId="0" borderId="44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23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27" borderId="0" applyNumberFormat="0" applyBorder="0" applyAlignment="0" applyProtection="0">
      <alignment vertical="center"/>
    </xf>
    <xf numFmtId="0" fontId="41" fillId="0" borderId="0"/>
    <xf numFmtId="0" fontId="83" fillId="0" borderId="1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31" fontId="1" fillId="0" borderId="0" xfId="0" applyNumberFormat="1" applyFont="1" applyFill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0" fillId="0" borderId="1" xfId="48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1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2" fillId="0" borderId="1" xfId="4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left" vertical="center" wrapText="1"/>
    </xf>
    <xf numFmtId="177" fontId="12" fillId="0" borderId="1" xfId="6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64" applyFont="1" applyFill="1" applyBorder="1" applyAlignment="1">
      <alignment horizontal="left" vertical="center" wrapText="1"/>
    </xf>
    <xf numFmtId="0" fontId="1" fillId="0" borderId="1" xfId="64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177" fontId="8" fillId="0" borderId="1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/>
    <xf numFmtId="0" fontId="14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77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77" fontId="11" fillId="0" borderId="1" xfId="52" applyNumberFormat="1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horizontal="center" vertical="center" wrapText="1"/>
    </xf>
    <xf numFmtId="177" fontId="15" fillId="0" borderId="1" xfId="48" applyNumberFormat="1" applyFont="1" applyFill="1" applyBorder="1" applyAlignment="1">
      <alignment horizontal="center" vertical="center" wrapText="1"/>
    </xf>
    <xf numFmtId="0" fontId="11" fillId="0" borderId="1" xfId="48" applyFont="1" applyFill="1" applyBorder="1" applyAlignment="1">
      <alignment horizontal="center" vertical="center" wrapText="1"/>
    </xf>
    <xf numFmtId="178" fontId="11" fillId="0" borderId="1" xfId="48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178" fontId="15" fillId="0" borderId="1" xfId="48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vertical="center" wrapText="1"/>
    </xf>
    <xf numFmtId="0" fontId="15" fillId="0" borderId="9" xfId="48" applyFont="1" applyFill="1" applyBorder="1" applyAlignment="1">
      <alignment horizontal="center" vertical="center" wrapText="1"/>
    </xf>
    <xf numFmtId="0" fontId="15" fillId="0" borderId="10" xfId="48" applyFont="1" applyFill="1" applyBorder="1" applyAlignment="1">
      <alignment horizontal="center" vertical="center" wrapText="1"/>
    </xf>
    <xf numFmtId="0" fontId="15" fillId="0" borderId="5" xfId="48" applyFont="1" applyFill="1" applyBorder="1" applyAlignment="1">
      <alignment horizontal="center" vertical="center" wrapText="1"/>
    </xf>
    <xf numFmtId="0" fontId="11" fillId="0" borderId="1" xfId="48" applyFont="1" applyFill="1" applyBorder="1" applyAlignment="1">
      <alignment vertical="center" wrapText="1"/>
    </xf>
    <xf numFmtId="0" fontId="11" fillId="0" borderId="1" xfId="63" applyFont="1" applyFill="1" applyBorder="1" applyAlignment="1">
      <alignment horizontal="left" vertical="center" wrapText="1"/>
    </xf>
    <xf numFmtId="0" fontId="11" fillId="0" borderId="1" xfId="63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11" fillId="0" borderId="1" xfId="63" applyFont="1" applyFill="1" applyBorder="1" applyAlignment="1">
      <alignment vertical="center" wrapText="1"/>
    </xf>
    <xf numFmtId="0" fontId="11" fillId="0" borderId="11" xfId="48" applyFont="1" applyFill="1" applyBorder="1" applyAlignment="1">
      <alignment horizontal="center" vertical="center" wrapText="1"/>
    </xf>
    <xf numFmtId="0" fontId="11" fillId="0" borderId="10" xfId="48" applyFont="1" applyFill="1" applyBorder="1" applyAlignment="1">
      <alignment horizontal="center" vertical="center" wrapText="1"/>
    </xf>
    <xf numFmtId="0" fontId="15" fillId="0" borderId="12" xfId="48" applyFont="1" applyFill="1" applyBorder="1" applyAlignment="1">
      <alignment horizontal="center" vertical="center" wrapText="1"/>
    </xf>
    <xf numFmtId="0" fontId="11" fillId="0" borderId="13" xfId="48" applyFont="1" applyFill="1" applyBorder="1" applyAlignment="1">
      <alignment horizontal="center" vertical="center" wrapText="1" shrinkToFit="1"/>
    </xf>
    <xf numFmtId="0" fontId="15" fillId="0" borderId="14" xfId="48" applyFont="1" applyFill="1" applyBorder="1" applyAlignment="1">
      <alignment horizontal="center" vertical="center" wrapText="1" shrinkToFit="1"/>
    </xf>
    <xf numFmtId="0" fontId="11" fillId="0" borderId="9" xfId="48" applyFont="1" applyFill="1" applyBorder="1" applyAlignment="1">
      <alignment horizontal="center" vertical="center" wrapText="1"/>
    </xf>
    <xf numFmtId="0" fontId="15" fillId="0" borderId="15" xfId="48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49" fontId="16" fillId="0" borderId="1" xfId="52" applyNumberFormat="1" applyFont="1" applyFill="1" applyBorder="1" applyAlignment="1" applyProtection="1">
      <alignment horizontal="center" vertical="center" wrapText="1"/>
    </xf>
    <xf numFmtId="177" fontId="16" fillId="0" borderId="1" xfId="52" applyNumberFormat="1" applyFont="1" applyFill="1" applyBorder="1" applyAlignment="1" applyProtection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2" fontId="16" fillId="0" borderId="1" xfId="52" applyNumberFormat="1" applyFont="1" applyFill="1" applyBorder="1" applyAlignment="1" applyProtection="1">
      <alignment horizontal="center" vertical="center" wrapText="1"/>
    </xf>
    <xf numFmtId="0" fontId="25" fillId="0" borderId="9" xfId="48" applyFont="1" applyFill="1" applyBorder="1" applyAlignment="1">
      <alignment horizontal="center" vertical="center" wrapText="1"/>
    </xf>
    <xf numFmtId="0" fontId="11" fillId="0" borderId="5" xfId="48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2" applyFont="1" applyFill="1" applyBorder="1" applyAlignment="1">
      <alignment horizontal="center" vertical="center" wrapText="1"/>
    </xf>
    <xf numFmtId="0" fontId="16" fillId="0" borderId="1" xfId="5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49" fontId="2" fillId="0" borderId="1" xfId="63" applyNumberFormat="1" applyFont="1" applyFill="1" applyBorder="1" applyAlignment="1" applyProtection="1">
      <alignment horizontal="center" vertical="center" wrapText="1"/>
    </xf>
    <xf numFmtId="0" fontId="2" fillId="0" borderId="1" xfId="63" applyNumberFormat="1" applyFont="1" applyFill="1" applyBorder="1" applyAlignment="1" applyProtection="1">
      <alignment horizontal="center" vertical="center" wrapText="1"/>
    </xf>
    <xf numFmtId="2" fontId="2" fillId="0" borderId="1" xfId="63" applyNumberFormat="1" applyFont="1" applyFill="1" applyBorder="1" applyAlignment="1" applyProtection="1">
      <alignment horizontal="center" vertical="center" wrapText="1"/>
    </xf>
    <xf numFmtId="179" fontId="11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/>
    </xf>
    <xf numFmtId="0" fontId="15" fillId="0" borderId="1" xfId="52" applyFont="1" applyFill="1" applyBorder="1" applyAlignment="1">
      <alignment horizontal="left" vertical="center" wrapText="1"/>
    </xf>
    <xf numFmtId="0" fontId="15" fillId="0" borderId="1" xfId="52" applyFont="1" applyFill="1" applyBorder="1" applyAlignment="1">
      <alignment horizontal="center" vertical="center"/>
    </xf>
    <xf numFmtId="177" fontId="15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15" fillId="0" borderId="8" xfId="4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52" applyFont="1" applyFill="1" applyBorder="1" applyAlignment="1">
      <alignment vertical="center"/>
    </xf>
    <xf numFmtId="179" fontId="11" fillId="0" borderId="1" xfId="52" applyNumberFormat="1" applyFont="1" applyFill="1" applyBorder="1" applyAlignment="1">
      <alignment horizontal="center" vertical="center"/>
    </xf>
    <xf numFmtId="0" fontId="15" fillId="0" borderId="5" xfId="52" applyFont="1" applyFill="1" applyBorder="1" applyAlignment="1">
      <alignment vertical="center"/>
    </xf>
    <xf numFmtId="178" fontId="11" fillId="0" borderId="1" xfId="52" applyNumberFormat="1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vertical="center" wrapText="1"/>
    </xf>
    <xf numFmtId="177" fontId="15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6" fillId="0" borderId="1" xfId="52" applyFont="1" applyFill="1" applyBorder="1" applyAlignment="1">
      <alignment horizontal="center" vertical="center" wrapText="1"/>
    </xf>
    <xf numFmtId="0" fontId="11" fillId="0" borderId="1" xfId="64" applyFont="1" applyFill="1" applyBorder="1" applyAlignment="1">
      <alignment horizontal="left" vertical="center" wrapText="1"/>
    </xf>
    <xf numFmtId="178" fontId="11" fillId="0" borderId="1" xfId="64" applyNumberFormat="1" applyFont="1" applyFill="1" applyBorder="1" applyAlignment="1">
      <alignment horizontal="center" vertical="center" wrapText="1"/>
    </xf>
    <xf numFmtId="0" fontId="11" fillId="0" borderId="1" xfId="64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/>
    </xf>
    <xf numFmtId="0" fontId="11" fillId="0" borderId="5" xfId="64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64" applyFont="1" applyFill="1" applyBorder="1" applyAlignment="1">
      <alignment horizontal="center" vertical="center" wrapText="1"/>
    </xf>
    <xf numFmtId="178" fontId="27" fillId="0" borderId="1" xfId="64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0" fontId="28" fillId="0" borderId="1" xfId="64" applyFont="1" applyFill="1" applyBorder="1" applyAlignment="1">
      <alignment horizontal="center" vertical="center" wrapText="1"/>
    </xf>
    <xf numFmtId="49" fontId="2" fillId="0" borderId="1" xfId="48" applyNumberFormat="1" applyFont="1" applyFill="1" applyBorder="1" applyAlignment="1" applyProtection="1">
      <alignment horizontal="left" vertical="center" wrapText="1"/>
    </xf>
    <xf numFmtId="0" fontId="11" fillId="0" borderId="1" xfId="64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64" applyFont="1" applyFill="1" applyBorder="1" applyAlignment="1">
      <alignment vertical="center" wrapText="1"/>
    </xf>
    <xf numFmtId="0" fontId="27" fillId="0" borderId="1" xfId="64" applyFont="1" applyFill="1" applyBorder="1" applyAlignment="1">
      <alignment horizontal="left" vertical="center" wrapText="1"/>
    </xf>
    <xf numFmtId="0" fontId="15" fillId="0" borderId="1" xfId="64" applyFont="1" applyFill="1" applyBorder="1" applyAlignment="1">
      <alignment horizontal="left" vertical="center" wrapText="1"/>
    </xf>
    <xf numFmtId="0" fontId="11" fillId="0" borderId="5" xfId="6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5" xfId="64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7" fillId="0" borderId="1" xfId="64" applyFont="1" applyFill="1" applyBorder="1" applyAlignment="1">
      <alignment horizontal="center" vertical="center" wrapText="1"/>
    </xf>
    <xf numFmtId="0" fontId="25" fillId="0" borderId="1" xfId="64" applyFont="1" applyFill="1" applyBorder="1" applyAlignment="1">
      <alignment horizontal="left" vertical="center" wrapText="1"/>
    </xf>
    <xf numFmtId="178" fontId="25" fillId="0" borderId="1" xfId="64" applyNumberFormat="1" applyFont="1" applyFill="1" applyBorder="1" applyAlignment="1">
      <alignment horizontal="center" vertical="center" wrapText="1"/>
    </xf>
    <xf numFmtId="0" fontId="25" fillId="0" borderId="1" xfId="64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vertical="center" wrapText="1"/>
    </xf>
    <xf numFmtId="0" fontId="11" fillId="0" borderId="1" xfId="20" applyFont="1" applyFill="1" applyBorder="1" applyAlignment="1">
      <alignment horizontal="center" vertical="center" wrapText="1"/>
    </xf>
    <xf numFmtId="181" fontId="27" fillId="0" borderId="1" xfId="20" applyNumberFormat="1" applyFont="1" applyFill="1" applyBorder="1" applyAlignment="1">
      <alignment horizontal="center" vertical="center" wrapText="1"/>
    </xf>
    <xf numFmtId="177" fontId="28" fillId="0" borderId="1" xfId="48" applyNumberFormat="1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80" fontId="25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16" fillId="0" borderId="1" xfId="48" applyNumberFormat="1" applyFont="1" applyFill="1" applyBorder="1" applyAlignment="1">
      <alignment horizontal="center" vertical="center" wrapText="1"/>
    </xf>
    <xf numFmtId="0" fontId="15" fillId="0" borderId="1" xfId="64" applyFont="1" applyFill="1" applyBorder="1" applyAlignment="1">
      <alignment vertical="center" wrapText="1"/>
    </xf>
    <xf numFmtId="0" fontId="11" fillId="0" borderId="1" xfId="20" applyFont="1" applyFill="1" applyBorder="1" applyAlignment="1">
      <alignment horizontal="left" vertical="top" wrapText="1"/>
    </xf>
    <xf numFmtId="0" fontId="11" fillId="0" borderId="1" xfId="20" applyFont="1" applyFill="1" applyBorder="1" applyAlignment="1">
      <alignment horizontal="left" vertical="center" wrapText="1"/>
    </xf>
    <xf numFmtId="0" fontId="11" fillId="0" borderId="5" xfId="64" applyFont="1" applyFill="1" applyBorder="1" applyAlignment="1">
      <alignment vertical="center"/>
    </xf>
    <xf numFmtId="0" fontId="15" fillId="0" borderId="5" xfId="64" applyFont="1" applyFill="1" applyBorder="1" applyAlignment="1">
      <alignment horizontal="center" vertical="center"/>
    </xf>
    <xf numFmtId="178" fontId="15" fillId="0" borderId="5" xfId="48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2" fontId="2" fillId="0" borderId="1" xfId="0" applyNumberFormat="1" applyFont="1" applyFill="1" applyBorder="1" applyAlignment="1" applyProtection="1">
      <alignment horizontal="right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2" fontId="16" fillId="0" borderId="1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justify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5" fillId="0" borderId="1" xfId="65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right" vertical="center" wrapText="1"/>
    </xf>
    <xf numFmtId="0" fontId="34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4" fontId="32" fillId="0" borderId="17" xfId="0" applyNumberFormat="1" applyFont="1" applyFill="1" applyBorder="1" applyAlignment="1">
      <alignment horizontal="right" vertical="center" wrapText="1"/>
    </xf>
    <xf numFmtId="0" fontId="35" fillId="0" borderId="0" xfId="0" applyFont="1" applyFill="1" applyAlignment="1">
      <alignment vertical="center"/>
    </xf>
    <xf numFmtId="0" fontId="2" fillId="0" borderId="0" xfId="0" applyFont="1" applyFill="1" applyAlignment="1"/>
    <xf numFmtId="0" fontId="36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right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4" fontId="38" fillId="0" borderId="19" xfId="0" applyNumberFormat="1" applyFont="1" applyFill="1" applyBorder="1" applyAlignment="1">
      <alignment horizontal="right" vertical="center" wrapText="1"/>
    </xf>
    <xf numFmtId="0" fontId="36" fillId="0" borderId="17" xfId="0" applyFont="1" applyFill="1" applyBorder="1" applyAlignment="1">
      <alignment horizontal="left" vertical="center" wrapText="1"/>
    </xf>
    <xf numFmtId="4" fontId="36" fillId="0" borderId="17" xfId="0" applyNumberFormat="1" applyFont="1" applyFill="1" applyBorder="1" applyAlignment="1">
      <alignment horizontal="right" vertical="center" wrapText="1"/>
    </xf>
    <xf numFmtId="4" fontId="39" fillId="0" borderId="17" xfId="0" applyNumberFormat="1" applyFont="1" applyFill="1" applyBorder="1" applyAlignment="1">
      <alignment horizontal="right" vertical="center" wrapText="1"/>
    </xf>
    <xf numFmtId="0" fontId="40" fillId="0" borderId="0" xfId="0" applyFont="1" applyFill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 wrapText="1"/>
    </xf>
    <xf numFmtId="1" fontId="2" fillId="0" borderId="27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2" fillId="0" borderId="29" xfId="0" applyNumberFormat="1" applyFont="1" applyFill="1" applyBorder="1" applyAlignment="1" applyProtection="1">
      <alignment horizontal="center" vertical="center" wrapText="1"/>
    </xf>
    <xf numFmtId="1" fontId="2" fillId="0" borderId="29" xfId="0" applyNumberFormat="1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left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1" fontId="2" fillId="0" borderId="32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1" fontId="2" fillId="0" borderId="33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57" fontId="45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46" fillId="0" borderId="34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16" fillId="0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3" fontId="27" fillId="2" borderId="5" xfId="0" applyNumberFormat="1" applyFont="1" applyFill="1" applyBorder="1" applyAlignment="1" applyProtection="1">
      <alignment horizontal="right" vertical="center"/>
    </xf>
    <xf numFmtId="3" fontId="47" fillId="2" borderId="5" xfId="0" applyNumberFormat="1" applyFont="1" applyFill="1" applyBorder="1" applyAlignment="1" applyProtection="1">
      <alignment horizontal="right" vertical="center"/>
    </xf>
    <xf numFmtId="3" fontId="16" fillId="0" borderId="1" xfId="0" applyNumberFormat="1" applyFont="1" applyFill="1" applyBorder="1" applyAlignment="1" applyProtection="1">
      <alignment horizontal="left" vertical="center"/>
    </xf>
    <xf numFmtId="0" fontId="48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distributed" vertical="center"/>
    </xf>
    <xf numFmtId="0" fontId="34" fillId="0" borderId="3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vertical="center" wrapText="1"/>
    </xf>
    <xf numFmtId="0" fontId="32" fillId="3" borderId="35" xfId="0" applyFont="1" applyFill="1" applyBorder="1" applyAlignment="1">
      <alignment vertical="center" wrapText="1"/>
    </xf>
    <xf numFmtId="4" fontId="32" fillId="3" borderId="1" xfId="0" applyNumberFormat="1" applyFont="1" applyFill="1" applyBorder="1" applyAlignment="1">
      <alignment horizontal="right" vertical="center" wrapText="1"/>
    </xf>
    <xf numFmtId="0" fontId="32" fillId="0" borderId="17" xfId="0" applyFont="1" applyFill="1" applyBorder="1" applyAlignment="1">
      <alignment vertical="center" wrapText="1"/>
    </xf>
    <xf numFmtId="0" fontId="32" fillId="0" borderId="35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4" fontId="34" fillId="0" borderId="1" xfId="0" applyNumberFormat="1" applyFont="1" applyFill="1" applyBorder="1" applyAlignment="1">
      <alignment horizontal="right" vertical="center" wrapText="1"/>
    </xf>
    <xf numFmtId="0" fontId="41" fillId="0" borderId="0" xfId="0" applyFont="1" applyFill="1" applyAlignment="1"/>
    <xf numFmtId="0" fontId="44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3" fillId="0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/>
    </xf>
    <xf numFmtId="0" fontId="49" fillId="0" borderId="5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/>
    </xf>
    <xf numFmtId="182" fontId="49" fillId="0" borderId="5" xfId="0" applyNumberFormat="1" applyFont="1" applyFill="1" applyBorder="1" applyAlignment="1" applyProtection="1">
      <alignment horizontal="left" vertical="center"/>
      <protection locked="0"/>
    </xf>
    <xf numFmtId="0" fontId="49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183" fontId="49" fillId="0" borderId="5" xfId="0" applyNumberFormat="1" applyFont="1" applyFill="1" applyBorder="1" applyAlignment="1" applyProtection="1">
      <alignment horizontal="left" vertical="center"/>
      <protection locked="0"/>
    </xf>
    <xf numFmtId="182" fontId="49" fillId="0" borderId="16" xfId="0" applyNumberFormat="1" applyFont="1" applyFill="1" applyBorder="1" applyAlignment="1" applyProtection="1">
      <alignment horizontal="left" vertical="center"/>
      <protection locked="0"/>
    </xf>
    <xf numFmtId="183" fontId="49" fillId="0" borderId="16" xfId="0" applyNumberFormat="1" applyFont="1" applyFill="1" applyBorder="1" applyAlignment="1" applyProtection="1">
      <alignment horizontal="left" vertical="center"/>
      <protection locked="0"/>
    </xf>
    <xf numFmtId="0" fontId="49" fillId="0" borderId="16" xfId="0" applyFont="1" applyFill="1" applyBorder="1" applyAlignment="1">
      <alignment vertical="center"/>
    </xf>
    <xf numFmtId="1" fontId="49" fillId="0" borderId="1" xfId="0" applyNumberFormat="1" applyFont="1" applyFill="1" applyBorder="1" applyAlignment="1" applyProtection="1">
      <alignment horizontal="center" vertical="center"/>
      <protection locked="0"/>
    </xf>
    <xf numFmtId="0" fontId="49" fillId="0" borderId="1" xfId="0" applyNumberFormat="1" applyFont="1" applyFill="1" applyBorder="1" applyAlignment="1" applyProtection="1">
      <alignment horizontal="center" vertical="center"/>
      <protection locked="0"/>
    </xf>
    <xf numFmtId="0" fontId="49" fillId="0" borderId="5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distributed" vertical="center"/>
    </xf>
    <xf numFmtId="0" fontId="49" fillId="0" borderId="0" xfId="0" applyFont="1" applyFill="1" applyAlignment="1">
      <alignment horizontal="center" vertical="center"/>
    </xf>
    <xf numFmtId="0" fontId="42" fillId="0" borderId="0" xfId="0" applyFont="1" applyFill="1" applyBorder="1" applyAlignment="1"/>
    <xf numFmtId="0" fontId="53" fillId="0" borderId="0" xfId="0" applyFont="1" applyFill="1" applyBorder="1" applyAlignment="1">
      <alignment horizontal="center"/>
    </xf>
    <xf numFmtId="57" fontId="16" fillId="0" borderId="36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right"/>
    </xf>
    <xf numFmtId="0" fontId="54" fillId="0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/>
    <xf numFmtId="0" fontId="55" fillId="0" borderId="1" xfId="0" applyFont="1" applyFill="1" applyBorder="1" applyAlignment="1"/>
    <xf numFmtId="0" fontId="16" fillId="0" borderId="1" xfId="0" applyFont="1" applyFill="1" applyBorder="1" applyAlignment="1"/>
    <xf numFmtId="0" fontId="56" fillId="0" borderId="1" xfId="0" applyFont="1" applyFill="1" applyBorder="1" applyAlignment="1"/>
    <xf numFmtId="0" fontId="57" fillId="0" borderId="1" xfId="0" applyFont="1" applyFill="1" applyBorder="1" applyAlignment="1"/>
    <xf numFmtId="0" fontId="1" fillId="0" borderId="1" xfId="0" applyFont="1" applyFill="1" applyBorder="1" applyAlignment="1"/>
    <xf numFmtId="0" fontId="54" fillId="0" borderId="1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wrapText="1"/>
    </xf>
    <xf numFmtId="0" fontId="58" fillId="0" borderId="0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/>
    </xf>
    <xf numFmtId="57" fontId="54" fillId="0" borderId="36" xfId="0" applyNumberFormat="1" applyFont="1" applyFill="1" applyBorder="1" applyAlignment="1">
      <alignment horizontal="center" wrapText="1"/>
    </xf>
    <xf numFmtId="57" fontId="54" fillId="0" borderId="36" xfId="0" applyNumberFormat="1" applyFont="1" applyFill="1" applyBorder="1" applyAlignment="1">
      <alignment horizontal="center"/>
    </xf>
    <xf numFmtId="57" fontId="42" fillId="0" borderId="36" xfId="0" applyNumberFormat="1" applyFont="1" applyFill="1" applyBorder="1" applyAlignment="1">
      <alignment horizontal="right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center"/>
    </xf>
    <xf numFmtId="182" fontId="4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5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2" fillId="0" borderId="0" xfId="0" applyFont="1" applyFill="1" applyAlignment="1">
      <alignment horizontal="left" vertical="center" wrapText="1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right" vertical="center"/>
    </xf>
    <xf numFmtId="0" fontId="63" fillId="0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/>
    </xf>
    <xf numFmtId="0" fontId="62" fillId="0" borderId="1" xfId="0" applyFont="1" applyFill="1" applyBorder="1" applyAlignment="1">
      <alignment vertical="center"/>
    </xf>
    <xf numFmtId="0" fontId="62" fillId="0" borderId="1" xfId="0" applyFont="1" applyFill="1" applyBorder="1" applyAlignment="1">
      <alignment horizontal="center" vertical="center"/>
    </xf>
    <xf numFmtId="0" fontId="63" fillId="0" borderId="1" xfId="5" applyFont="1" applyFill="1" applyBorder="1" applyAlignment="1">
      <alignment vertical="center"/>
    </xf>
    <xf numFmtId="0" fontId="62" fillId="0" borderId="1" xfId="57" applyFont="1" applyFill="1" applyBorder="1" applyAlignment="1">
      <alignment horizontal="left" indent="1"/>
    </xf>
    <xf numFmtId="0" fontId="63" fillId="0" borderId="1" xfId="57" applyFont="1" applyFill="1" applyBorder="1" applyAlignment="1">
      <alignment horizontal="left"/>
    </xf>
    <xf numFmtId="0" fontId="63" fillId="0" borderId="1" xfId="56" applyFont="1" applyFill="1" applyBorder="1" applyAlignment="1" applyProtection="1">
      <alignment horizontal="left" vertical="center"/>
      <protection locked="0"/>
    </xf>
    <xf numFmtId="0" fontId="62" fillId="0" borderId="1" xfId="56" applyFont="1" applyFill="1" applyBorder="1" applyAlignment="1" applyProtection="1">
      <alignment horizontal="left" vertical="center" indent="1"/>
      <protection locked="0"/>
    </xf>
    <xf numFmtId="0" fontId="2" fillId="0" borderId="7" xfId="0" applyFont="1" applyFill="1" applyBorder="1" applyAlignment="1">
      <alignment horizontal="lef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市本级执行09预算10(1.4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5 2" xfId="20"/>
    <cellStyle name="解释性文本" xfId="21" builtinId="53"/>
    <cellStyle name="标题 1" xfId="22" builtinId="16"/>
    <cellStyle name="常规 29 4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_高新区一次" xfId="56"/>
    <cellStyle name="常规_全年任务_收入任务" xfId="57"/>
    <cellStyle name="常规 29" xfId="58"/>
    <cellStyle name="常规 22 4" xfId="59"/>
    <cellStyle name="常规 23 4" xfId="60"/>
    <cellStyle name="常规 3" xfId="61"/>
    <cellStyle name="常规 2" xfId="62"/>
    <cellStyle name="常规 11" xfId="63"/>
    <cellStyle name="常规 7" xfId="64"/>
    <cellStyle name="常规 4" xfId="6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workbookViewId="0">
      <selection activeCell="A2" sqref="A2:B2"/>
    </sheetView>
  </sheetViews>
  <sheetFormatPr defaultColWidth="9" defaultRowHeight="24.95" customHeight="1"/>
  <cols>
    <col min="1" max="1" width="46.5" style="293" customWidth="1"/>
    <col min="2" max="2" width="32.75" style="293" customWidth="1"/>
    <col min="3" max="16384" width="9" style="293"/>
  </cols>
  <sheetData>
    <row r="1" s="290" customFormat="1" ht="20.1" customHeight="1" spans="1:256">
      <c r="A1" s="296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DK1" s="293"/>
      <c r="DL1" s="293"/>
      <c r="DM1" s="293"/>
      <c r="DN1" s="293"/>
      <c r="DO1" s="293"/>
      <c r="DP1" s="293"/>
      <c r="DQ1" s="293"/>
      <c r="DR1" s="293"/>
      <c r="DS1" s="293"/>
      <c r="DT1" s="293"/>
      <c r="DU1" s="293"/>
      <c r="DV1" s="293"/>
      <c r="DW1" s="293"/>
      <c r="DX1" s="293"/>
      <c r="DY1" s="293"/>
      <c r="DZ1" s="293"/>
      <c r="EA1" s="293"/>
      <c r="EB1" s="293"/>
      <c r="EC1" s="293"/>
      <c r="ED1" s="293"/>
      <c r="EE1" s="293"/>
      <c r="EF1" s="293"/>
      <c r="EG1" s="293"/>
      <c r="EH1" s="293"/>
      <c r="EI1" s="293"/>
      <c r="EJ1" s="293"/>
      <c r="EK1" s="293"/>
      <c r="EL1" s="293"/>
      <c r="EM1" s="293"/>
      <c r="EN1" s="293"/>
      <c r="EO1" s="293"/>
      <c r="EP1" s="293"/>
      <c r="EQ1" s="293"/>
      <c r="ER1" s="293"/>
      <c r="ES1" s="293"/>
      <c r="ET1" s="293"/>
      <c r="EU1" s="293"/>
      <c r="EV1" s="293"/>
      <c r="EW1" s="293"/>
      <c r="EX1" s="293"/>
      <c r="EY1" s="293"/>
      <c r="EZ1" s="293"/>
      <c r="FA1" s="293"/>
      <c r="FB1" s="293"/>
      <c r="FC1" s="293"/>
      <c r="FD1" s="293"/>
      <c r="FE1" s="293"/>
      <c r="FF1" s="293"/>
      <c r="FG1" s="293"/>
      <c r="FH1" s="293"/>
      <c r="FI1" s="293"/>
      <c r="FJ1" s="293"/>
      <c r="FK1" s="293"/>
      <c r="FL1" s="293"/>
      <c r="FM1" s="293"/>
      <c r="FN1" s="293"/>
      <c r="FO1" s="293"/>
      <c r="FP1" s="293"/>
      <c r="FQ1" s="293"/>
      <c r="FR1" s="293"/>
      <c r="FS1" s="293"/>
      <c r="FT1" s="293"/>
      <c r="FU1" s="293"/>
      <c r="FV1" s="293"/>
      <c r="FW1" s="293"/>
      <c r="FX1" s="293"/>
      <c r="FY1" s="293"/>
      <c r="FZ1" s="293"/>
      <c r="GA1" s="293"/>
      <c r="GB1" s="293"/>
      <c r="GC1" s="293"/>
      <c r="GD1" s="293"/>
      <c r="GE1" s="293"/>
      <c r="GF1" s="293"/>
      <c r="GG1" s="293"/>
      <c r="GH1" s="293"/>
      <c r="GI1" s="293"/>
      <c r="GJ1" s="293"/>
      <c r="GK1" s="293"/>
      <c r="GL1" s="293"/>
      <c r="GM1" s="293"/>
      <c r="GN1" s="293"/>
      <c r="GO1" s="293"/>
      <c r="GP1" s="293"/>
      <c r="GQ1" s="293"/>
      <c r="GR1" s="293"/>
      <c r="GS1" s="293"/>
      <c r="GT1" s="293"/>
      <c r="GU1" s="293"/>
      <c r="GV1" s="293"/>
      <c r="GW1" s="293"/>
      <c r="GX1" s="293"/>
      <c r="GY1" s="293"/>
      <c r="GZ1" s="293"/>
      <c r="HA1" s="293"/>
      <c r="HB1" s="293"/>
      <c r="HC1" s="293"/>
      <c r="HD1" s="293"/>
      <c r="HE1" s="293"/>
      <c r="HF1" s="293"/>
      <c r="HG1" s="293"/>
      <c r="HH1" s="293"/>
      <c r="HI1" s="293"/>
      <c r="HJ1" s="293"/>
      <c r="HK1" s="293"/>
      <c r="HL1" s="293"/>
      <c r="HM1" s="293"/>
      <c r="HN1" s="293"/>
      <c r="HO1" s="293"/>
      <c r="HP1" s="293"/>
      <c r="HQ1" s="293"/>
      <c r="HR1" s="293"/>
      <c r="HS1" s="293"/>
      <c r="HT1" s="293"/>
      <c r="HU1" s="293"/>
      <c r="HV1" s="293"/>
      <c r="HW1" s="293"/>
      <c r="HX1" s="293"/>
      <c r="HY1" s="293"/>
      <c r="HZ1" s="293"/>
      <c r="IA1" s="293"/>
      <c r="IB1" s="293"/>
      <c r="IC1" s="293"/>
      <c r="ID1" s="293"/>
      <c r="IE1" s="293"/>
      <c r="IF1" s="293"/>
      <c r="IG1" s="293"/>
      <c r="IH1" s="293"/>
      <c r="II1" s="293"/>
      <c r="IJ1" s="293"/>
      <c r="IK1" s="293"/>
      <c r="IL1" s="293"/>
      <c r="IM1" s="293"/>
      <c r="IN1" s="293"/>
      <c r="IO1" s="293"/>
      <c r="IP1" s="293"/>
      <c r="IQ1" s="293"/>
      <c r="IR1" s="293"/>
      <c r="IS1" s="293"/>
      <c r="IT1" s="293"/>
      <c r="IU1" s="293"/>
      <c r="IV1" s="293"/>
    </row>
    <row r="2" s="296" customFormat="1" ht="27" customHeight="1" spans="1:2">
      <c r="A2" s="391" t="s">
        <v>1</v>
      </c>
      <c r="B2" s="391"/>
    </row>
    <row r="3" s="290" customFormat="1" customHeight="1" spans="1:256">
      <c r="A3" s="392"/>
      <c r="B3" s="393" t="s">
        <v>2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  <c r="DQ3" s="293"/>
      <c r="DR3" s="293"/>
      <c r="DS3" s="293"/>
      <c r="DT3" s="293"/>
      <c r="DU3" s="293"/>
      <c r="DV3" s="293"/>
      <c r="DW3" s="293"/>
      <c r="DX3" s="293"/>
      <c r="DY3" s="293"/>
      <c r="DZ3" s="293"/>
      <c r="EA3" s="293"/>
      <c r="EB3" s="293"/>
      <c r="EC3" s="293"/>
      <c r="ED3" s="293"/>
      <c r="EE3" s="293"/>
      <c r="EF3" s="293"/>
      <c r="EG3" s="293"/>
      <c r="EH3" s="293"/>
      <c r="EI3" s="293"/>
      <c r="EJ3" s="293"/>
      <c r="EK3" s="293"/>
      <c r="EL3" s="293"/>
      <c r="EM3" s="293"/>
      <c r="EN3" s="293"/>
      <c r="EO3" s="293"/>
      <c r="EP3" s="293"/>
      <c r="EQ3" s="293"/>
      <c r="ER3" s="293"/>
      <c r="ES3" s="293"/>
      <c r="ET3" s="293"/>
      <c r="EU3" s="293"/>
      <c r="EV3" s="293"/>
      <c r="EW3" s="293"/>
      <c r="EX3" s="293"/>
      <c r="EY3" s="293"/>
      <c r="EZ3" s="293"/>
      <c r="FA3" s="293"/>
      <c r="FB3" s="293"/>
      <c r="FC3" s="293"/>
      <c r="FD3" s="293"/>
      <c r="FE3" s="293"/>
      <c r="FF3" s="293"/>
      <c r="FG3" s="293"/>
      <c r="FH3" s="293"/>
      <c r="FI3" s="293"/>
      <c r="FJ3" s="293"/>
      <c r="FK3" s="293"/>
      <c r="FL3" s="293"/>
      <c r="FM3" s="293"/>
      <c r="FN3" s="293"/>
      <c r="FO3" s="293"/>
      <c r="FP3" s="293"/>
      <c r="FQ3" s="293"/>
      <c r="FR3" s="293"/>
      <c r="FS3" s="293"/>
      <c r="FT3" s="293"/>
      <c r="FU3" s="293"/>
      <c r="FV3" s="293"/>
      <c r="FW3" s="293"/>
      <c r="FX3" s="293"/>
      <c r="FY3" s="293"/>
      <c r="FZ3" s="293"/>
      <c r="GA3" s="293"/>
      <c r="GB3" s="293"/>
      <c r="GC3" s="293"/>
      <c r="GD3" s="293"/>
      <c r="GE3" s="293"/>
      <c r="GF3" s="293"/>
      <c r="GG3" s="293"/>
      <c r="GH3" s="293"/>
      <c r="GI3" s="293"/>
      <c r="GJ3" s="293"/>
      <c r="GK3" s="293"/>
      <c r="GL3" s="293"/>
      <c r="GM3" s="293"/>
      <c r="GN3" s="293"/>
      <c r="GO3" s="293"/>
      <c r="GP3" s="293"/>
      <c r="GQ3" s="293"/>
      <c r="GR3" s="293"/>
      <c r="GS3" s="293"/>
      <c r="GT3" s="293"/>
      <c r="GU3" s="293"/>
      <c r="GV3" s="293"/>
      <c r="GW3" s="293"/>
      <c r="GX3" s="293"/>
      <c r="GY3" s="293"/>
      <c r="GZ3" s="293"/>
      <c r="HA3" s="293"/>
      <c r="HB3" s="293"/>
      <c r="HC3" s="293"/>
      <c r="HD3" s="293"/>
      <c r="HE3" s="293"/>
      <c r="HF3" s="293"/>
      <c r="HG3" s="293"/>
      <c r="HH3" s="293"/>
      <c r="HI3" s="293"/>
      <c r="HJ3" s="293"/>
      <c r="HK3" s="293"/>
      <c r="HL3" s="293"/>
      <c r="HM3" s="293"/>
      <c r="HN3" s="293"/>
      <c r="HO3" s="293"/>
      <c r="HP3" s="293"/>
      <c r="HQ3" s="293"/>
      <c r="HR3" s="293"/>
      <c r="HS3" s="293"/>
      <c r="HT3" s="293"/>
      <c r="HU3" s="293"/>
      <c r="HV3" s="293"/>
      <c r="HW3" s="293"/>
      <c r="HX3" s="293"/>
      <c r="HY3" s="293"/>
      <c r="HZ3" s="293"/>
      <c r="IA3" s="293"/>
      <c r="IB3" s="293"/>
      <c r="IC3" s="293"/>
      <c r="ID3" s="293"/>
      <c r="IE3" s="293"/>
      <c r="IF3" s="293"/>
      <c r="IG3" s="293"/>
      <c r="IH3" s="293"/>
      <c r="II3" s="293"/>
      <c r="IJ3" s="293"/>
      <c r="IK3" s="293"/>
      <c r="IL3" s="293"/>
      <c r="IM3" s="293"/>
      <c r="IN3" s="293"/>
      <c r="IO3" s="293"/>
      <c r="IP3" s="293"/>
      <c r="IQ3" s="293"/>
      <c r="IR3" s="293"/>
      <c r="IS3" s="293"/>
      <c r="IT3" s="293"/>
      <c r="IU3" s="293"/>
      <c r="IV3" s="293"/>
    </row>
    <row r="4" s="290" customFormat="1" customHeight="1" spans="1:256">
      <c r="A4" s="394" t="s">
        <v>3</v>
      </c>
      <c r="B4" s="395" t="s">
        <v>4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  <c r="HR4" s="293"/>
      <c r="HS4" s="293"/>
      <c r="HT4" s="293"/>
      <c r="HU4" s="293"/>
      <c r="HV4" s="293"/>
      <c r="HW4" s="293"/>
      <c r="HX4" s="293"/>
      <c r="HY4" s="293"/>
      <c r="HZ4" s="293"/>
      <c r="IA4" s="293"/>
      <c r="IB4" s="293"/>
      <c r="IC4" s="293"/>
      <c r="ID4" s="293"/>
      <c r="IE4" s="293"/>
      <c r="IF4" s="293"/>
      <c r="IG4" s="293"/>
      <c r="IH4" s="293"/>
      <c r="II4" s="293"/>
      <c r="IJ4" s="293"/>
      <c r="IK4" s="293"/>
      <c r="IL4" s="293"/>
      <c r="IM4" s="293"/>
      <c r="IN4" s="293"/>
      <c r="IO4" s="293"/>
      <c r="IP4" s="293"/>
      <c r="IQ4" s="293"/>
      <c r="IR4" s="293"/>
      <c r="IS4" s="293"/>
      <c r="IT4" s="293"/>
      <c r="IU4" s="293"/>
      <c r="IV4" s="293"/>
    </row>
    <row r="5" s="290" customFormat="1" customHeight="1" spans="1:256">
      <c r="A5" s="396" t="s">
        <v>5</v>
      </c>
      <c r="B5" s="394">
        <f>SUM(B6:B21)</f>
        <v>62850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3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293"/>
      <c r="DK5" s="293"/>
      <c r="DL5" s="293"/>
      <c r="DM5" s="293"/>
      <c r="DN5" s="293"/>
      <c r="DO5" s="293"/>
      <c r="DP5" s="293"/>
      <c r="DQ5" s="293"/>
      <c r="DR5" s="293"/>
      <c r="DS5" s="293"/>
      <c r="DT5" s="293"/>
      <c r="DU5" s="293"/>
      <c r="DV5" s="293"/>
      <c r="DW5" s="293"/>
      <c r="DX5" s="293"/>
      <c r="DY5" s="293"/>
      <c r="DZ5" s="293"/>
      <c r="EA5" s="293"/>
      <c r="EB5" s="293"/>
      <c r="EC5" s="293"/>
      <c r="ED5" s="293"/>
      <c r="EE5" s="293"/>
      <c r="EF5" s="293"/>
      <c r="EG5" s="293"/>
      <c r="EH5" s="293"/>
      <c r="EI5" s="293"/>
      <c r="EJ5" s="293"/>
      <c r="EK5" s="293"/>
      <c r="EL5" s="293"/>
      <c r="EM5" s="293"/>
      <c r="EN5" s="293"/>
      <c r="EO5" s="293"/>
      <c r="EP5" s="293"/>
      <c r="EQ5" s="293"/>
      <c r="ER5" s="293"/>
      <c r="ES5" s="293"/>
      <c r="ET5" s="293"/>
      <c r="EU5" s="293"/>
      <c r="EV5" s="293"/>
      <c r="EW5" s="293"/>
      <c r="EX5" s="293"/>
      <c r="EY5" s="293"/>
      <c r="EZ5" s="293"/>
      <c r="FA5" s="293"/>
      <c r="FB5" s="293"/>
      <c r="FC5" s="293"/>
      <c r="FD5" s="293"/>
      <c r="FE5" s="293"/>
      <c r="FF5" s="293"/>
      <c r="FG5" s="293"/>
      <c r="FH5" s="293"/>
      <c r="FI5" s="293"/>
      <c r="FJ5" s="293"/>
      <c r="FK5" s="293"/>
      <c r="FL5" s="293"/>
      <c r="FM5" s="293"/>
      <c r="FN5" s="293"/>
      <c r="FO5" s="293"/>
      <c r="FP5" s="293"/>
      <c r="FQ5" s="293"/>
      <c r="FR5" s="293"/>
      <c r="FS5" s="293"/>
      <c r="FT5" s="293"/>
      <c r="FU5" s="293"/>
      <c r="FV5" s="293"/>
      <c r="FW5" s="293"/>
      <c r="FX5" s="293"/>
      <c r="FY5" s="293"/>
      <c r="FZ5" s="293"/>
      <c r="GA5" s="293"/>
      <c r="GB5" s="293"/>
      <c r="GC5" s="293"/>
      <c r="GD5" s="293"/>
      <c r="GE5" s="293"/>
      <c r="GF5" s="293"/>
      <c r="GG5" s="293"/>
      <c r="GH5" s="293"/>
      <c r="GI5" s="293"/>
      <c r="GJ5" s="293"/>
      <c r="GK5" s="293"/>
      <c r="GL5" s="293"/>
      <c r="GM5" s="293"/>
      <c r="GN5" s="293"/>
      <c r="GO5" s="293"/>
      <c r="GP5" s="293"/>
      <c r="GQ5" s="293"/>
      <c r="GR5" s="293"/>
      <c r="GS5" s="293"/>
      <c r="GT5" s="293"/>
      <c r="GU5" s="293"/>
      <c r="GV5" s="293"/>
      <c r="GW5" s="293"/>
      <c r="GX5" s="293"/>
      <c r="GY5" s="293"/>
      <c r="GZ5" s="293"/>
      <c r="HA5" s="293"/>
      <c r="HB5" s="293"/>
      <c r="HC5" s="293"/>
      <c r="HD5" s="293"/>
      <c r="HE5" s="293"/>
      <c r="HF5" s="293"/>
      <c r="HG5" s="293"/>
      <c r="HH5" s="293"/>
      <c r="HI5" s="293"/>
      <c r="HJ5" s="293"/>
      <c r="HK5" s="293"/>
      <c r="HL5" s="293"/>
      <c r="HM5" s="293"/>
      <c r="HN5" s="293"/>
      <c r="HO5" s="293"/>
      <c r="HP5" s="293"/>
      <c r="HQ5" s="293"/>
      <c r="HR5" s="293"/>
      <c r="HS5" s="293"/>
      <c r="HT5" s="293"/>
      <c r="HU5" s="293"/>
      <c r="HV5" s="293"/>
      <c r="HW5" s="293"/>
      <c r="HX5" s="293"/>
      <c r="HY5" s="293"/>
      <c r="HZ5" s="293"/>
      <c r="IA5" s="293"/>
      <c r="IB5" s="293"/>
      <c r="IC5" s="293"/>
      <c r="ID5" s="293"/>
      <c r="IE5" s="293"/>
      <c r="IF5" s="293"/>
      <c r="IG5" s="293"/>
      <c r="IH5" s="293"/>
      <c r="II5" s="293"/>
      <c r="IJ5" s="293"/>
      <c r="IK5" s="293"/>
      <c r="IL5" s="293"/>
      <c r="IM5" s="293"/>
      <c r="IN5" s="293"/>
      <c r="IO5" s="293"/>
      <c r="IP5" s="293"/>
      <c r="IQ5" s="293"/>
      <c r="IR5" s="293"/>
      <c r="IS5" s="293"/>
      <c r="IT5" s="293"/>
      <c r="IU5" s="293"/>
      <c r="IV5" s="293"/>
    </row>
    <row r="6" s="290" customFormat="1" customHeight="1" spans="1:256">
      <c r="A6" s="397" t="s">
        <v>6</v>
      </c>
      <c r="B6" s="398">
        <v>25700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3"/>
      <c r="FU6" s="293"/>
      <c r="FV6" s="293"/>
      <c r="FW6" s="293"/>
      <c r="FX6" s="293"/>
      <c r="FY6" s="293"/>
      <c r="FZ6" s="293"/>
      <c r="GA6" s="293"/>
      <c r="GB6" s="293"/>
      <c r="GC6" s="293"/>
      <c r="GD6" s="293"/>
      <c r="GE6" s="293"/>
      <c r="GF6" s="293"/>
      <c r="GG6" s="293"/>
      <c r="GH6" s="293"/>
      <c r="GI6" s="293"/>
      <c r="GJ6" s="293"/>
      <c r="GK6" s="293"/>
      <c r="GL6" s="293"/>
      <c r="GM6" s="293"/>
      <c r="GN6" s="293"/>
      <c r="GO6" s="293"/>
      <c r="GP6" s="293"/>
      <c r="GQ6" s="293"/>
      <c r="GR6" s="293"/>
      <c r="GS6" s="293"/>
      <c r="GT6" s="293"/>
      <c r="GU6" s="293"/>
      <c r="GV6" s="293"/>
      <c r="GW6" s="293"/>
      <c r="GX6" s="293"/>
      <c r="GY6" s="293"/>
      <c r="GZ6" s="293"/>
      <c r="HA6" s="293"/>
      <c r="HB6" s="293"/>
      <c r="HC6" s="293"/>
      <c r="HD6" s="293"/>
      <c r="HE6" s="293"/>
      <c r="HF6" s="293"/>
      <c r="HG6" s="293"/>
      <c r="HH6" s="293"/>
      <c r="HI6" s="293"/>
      <c r="HJ6" s="293"/>
      <c r="HK6" s="293"/>
      <c r="HL6" s="293"/>
      <c r="HM6" s="293"/>
      <c r="HN6" s="293"/>
      <c r="HO6" s="293"/>
      <c r="HP6" s="293"/>
      <c r="HQ6" s="293"/>
      <c r="HR6" s="293"/>
      <c r="HS6" s="293"/>
      <c r="HT6" s="293"/>
      <c r="HU6" s="293"/>
      <c r="HV6" s="293"/>
      <c r="HW6" s="293"/>
      <c r="HX6" s="293"/>
      <c r="HY6" s="293"/>
      <c r="HZ6" s="293"/>
      <c r="IA6" s="293"/>
      <c r="IB6" s="293"/>
      <c r="IC6" s="293"/>
      <c r="ID6" s="293"/>
      <c r="IE6" s="293"/>
      <c r="IF6" s="293"/>
      <c r="IG6" s="293"/>
      <c r="IH6" s="293"/>
      <c r="II6" s="293"/>
      <c r="IJ6" s="293"/>
      <c r="IK6" s="293"/>
      <c r="IL6" s="293"/>
      <c r="IM6" s="293"/>
      <c r="IN6" s="293"/>
      <c r="IO6" s="293"/>
      <c r="IP6" s="293"/>
      <c r="IQ6" s="293"/>
      <c r="IR6" s="293"/>
      <c r="IS6" s="293"/>
      <c r="IT6" s="293"/>
      <c r="IU6" s="293"/>
      <c r="IV6" s="293"/>
    </row>
    <row r="7" s="290" customFormat="1" customHeight="1" spans="1:256">
      <c r="A7" s="397" t="s">
        <v>7</v>
      </c>
      <c r="B7" s="398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  <c r="BZ7" s="293"/>
      <c r="CA7" s="293"/>
      <c r="CB7" s="293"/>
      <c r="CC7" s="293"/>
      <c r="CD7" s="293"/>
      <c r="CE7" s="293"/>
      <c r="CF7" s="293"/>
      <c r="CG7" s="293"/>
      <c r="CH7" s="293"/>
      <c r="CI7" s="293"/>
      <c r="CJ7" s="293"/>
      <c r="CK7" s="293"/>
      <c r="CL7" s="293"/>
      <c r="CM7" s="293"/>
      <c r="CN7" s="293"/>
      <c r="CO7" s="293"/>
      <c r="CP7" s="293"/>
      <c r="CQ7" s="293"/>
      <c r="CR7" s="293"/>
      <c r="CS7" s="293"/>
      <c r="CT7" s="293"/>
      <c r="CU7" s="293"/>
      <c r="CV7" s="293"/>
      <c r="CW7" s="293"/>
      <c r="CX7" s="293"/>
      <c r="CY7" s="293"/>
      <c r="CZ7" s="293"/>
      <c r="DA7" s="293"/>
      <c r="DB7" s="293"/>
      <c r="DC7" s="293"/>
      <c r="DD7" s="293"/>
      <c r="DE7" s="293"/>
      <c r="DF7" s="293"/>
      <c r="DG7" s="293"/>
      <c r="DH7" s="293"/>
      <c r="DI7" s="293"/>
      <c r="DJ7" s="293"/>
      <c r="DK7" s="293"/>
      <c r="DL7" s="293"/>
      <c r="DM7" s="293"/>
      <c r="DN7" s="293"/>
      <c r="DO7" s="293"/>
      <c r="DP7" s="293"/>
      <c r="DQ7" s="293"/>
      <c r="DR7" s="293"/>
      <c r="DS7" s="293"/>
      <c r="DT7" s="293"/>
      <c r="DU7" s="293"/>
      <c r="DV7" s="293"/>
      <c r="DW7" s="293"/>
      <c r="DX7" s="293"/>
      <c r="DY7" s="293"/>
      <c r="DZ7" s="293"/>
      <c r="EA7" s="293"/>
      <c r="EB7" s="293"/>
      <c r="EC7" s="293"/>
      <c r="ED7" s="293"/>
      <c r="EE7" s="293"/>
      <c r="EF7" s="293"/>
      <c r="EG7" s="293"/>
      <c r="EH7" s="293"/>
      <c r="EI7" s="293"/>
      <c r="EJ7" s="293"/>
      <c r="EK7" s="293"/>
      <c r="EL7" s="293"/>
      <c r="EM7" s="293"/>
      <c r="EN7" s="293"/>
      <c r="EO7" s="293"/>
      <c r="EP7" s="293"/>
      <c r="EQ7" s="293"/>
      <c r="ER7" s="293"/>
      <c r="ES7" s="293"/>
      <c r="ET7" s="293"/>
      <c r="EU7" s="293"/>
      <c r="EV7" s="293"/>
      <c r="EW7" s="293"/>
      <c r="EX7" s="293"/>
      <c r="EY7" s="293"/>
      <c r="EZ7" s="293"/>
      <c r="FA7" s="293"/>
      <c r="FB7" s="293"/>
      <c r="FC7" s="293"/>
      <c r="FD7" s="293"/>
      <c r="FE7" s="293"/>
      <c r="FF7" s="293"/>
      <c r="FG7" s="293"/>
      <c r="FH7" s="293"/>
      <c r="FI7" s="293"/>
      <c r="FJ7" s="293"/>
      <c r="FK7" s="293"/>
      <c r="FL7" s="293"/>
      <c r="FM7" s="293"/>
      <c r="FN7" s="293"/>
      <c r="FO7" s="293"/>
      <c r="FP7" s="293"/>
      <c r="FQ7" s="293"/>
      <c r="FR7" s="293"/>
      <c r="FS7" s="293"/>
      <c r="FT7" s="293"/>
      <c r="FU7" s="293"/>
      <c r="FV7" s="293"/>
      <c r="FW7" s="293"/>
      <c r="FX7" s="293"/>
      <c r="FY7" s="293"/>
      <c r="FZ7" s="293"/>
      <c r="GA7" s="293"/>
      <c r="GB7" s="293"/>
      <c r="GC7" s="293"/>
      <c r="GD7" s="293"/>
      <c r="GE7" s="293"/>
      <c r="GF7" s="293"/>
      <c r="GG7" s="293"/>
      <c r="GH7" s="293"/>
      <c r="GI7" s="293"/>
      <c r="GJ7" s="293"/>
      <c r="GK7" s="293"/>
      <c r="GL7" s="293"/>
      <c r="GM7" s="293"/>
      <c r="GN7" s="293"/>
      <c r="GO7" s="293"/>
      <c r="GP7" s="293"/>
      <c r="GQ7" s="293"/>
      <c r="GR7" s="293"/>
      <c r="GS7" s="293"/>
      <c r="GT7" s="293"/>
      <c r="GU7" s="293"/>
      <c r="GV7" s="293"/>
      <c r="GW7" s="293"/>
      <c r="GX7" s="293"/>
      <c r="GY7" s="293"/>
      <c r="GZ7" s="293"/>
      <c r="HA7" s="293"/>
      <c r="HB7" s="293"/>
      <c r="HC7" s="293"/>
      <c r="HD7" s="293"/>
      <c r="HE7" s="293"/>
      <c r="HF7" s="293"/>
      <c r="HG7" s="293"/>
      <c r="HH7" s="293"/>
      <c r="HI7" s="293"/>
      <c r="HJ7" s="293"/>
      <c r="HK7" s="293"/>
      <c r="HL7" s="293"/>
      <c r="HM7" s="293"/>
      <c r="HN7" s="293"/>
      <c r="HO7" s="293"/>
      <c r="HP7" s="293"/>
      <c r="HQ7" s="293"/>
      <c r="HR7" s="293"/>
      <c r="HS7" s="293"/>
      <c r="HT7" s="293"/>
      <c r="HU7" s="293"/>
      <c r="HV7" s="293"/>
      <c r="HW7" s="293"/>
      <c r="HX7" s="293"/>
      <c r="HY7" s="293"/>
      <c r="HZ7" s="293"/>
      <c r="IA7" s="293"/>
      <c r="IB7" s="293"/>
      <c r="IC7" s="293"/>
      <c r="ID7" s="293"/>
      <c r="IE7" s="293"/>
      <c r="IF7" s="293"/>
      <c r="IG7" s="293"/>
      <c r="IH7" s="293"/>
      <c r="II7" s="293"/>
      <c r="IJ7" s="293"/>
      <c r="IK7" s="293"/>
      <c r="IL7" s="293"/>
      <c r="IM7" s="293"/>
      <c r="IN7" s="293"/>
      <c r="IO7" s="293"/>
      <c r="IP7" s="293"/>
      <c r="IQ7" s="293"/>
      <c r="IR7" s="293"/>
      <c r="IS7" s="293"/>
      <c r="IT7" s="293"/>
      <c r="IU7" s="293"/>
      <c r="IV7" s="293"/>
    </row>
    <row r="8" s="290" customFormat="1" customHeight="1" spans="1:256">
      <c r="A8" s="397" t="s">
        <v>8</v>
      </c>
      <c r="B8" s="398">
        <v>5600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  <c r="ER8" s="293"/>
      <c r="ES8" s="293"/>
      <c r="ET8" s="293"/>
      <c r="EU8" s="293"/>
      <c r="EV8" s="293"/>
      <c r="EW8" s="293"/>
      <c r="EX8" s="293"/>
      <c r="EY8" s="293"/>
      <c r="EZ8" s="293"/>
      <c r="FA8" s="293"/>
      <c r="FB8" s="293"/>
      <c r="FC8" s="293"/>
      <c r="FD8" s="293"/>
      <c r="FE8" s="293"/>
      <c r="FF8" s="293"/>
      <c r="FG8" s="293"/>
      <c r="FH8" s="293"/>
      <c r="FI8" s="293"/>
      <c r="FJ8" s="293"/>
      <c r="FK8" s="293"/>
      <c r="FL8" s="293"/>
      <c r="FM8" s="293"/>
      <c r="FN8" s="293"/>
      <c r="FO8" s="293"/>
      <c r="FP8" s="293"/>
      <c r="FQ8" s="293"/>
      <c r="FR8" s="293"/>
      <c r="FS8" s="293"/>
      <c r="FT8" s="293"/>
      <c r="FU8" s="293"/>
      <c r="FV8" s="293"/>
      <c r="FW8" s="293"/>
      <c r="FX8" s="293"/>
      <c r="FY8" s="293"/>
      <c r="FZ8" s="293"/>
      <c r="GA8" s="293"/>
      <c r="GB8" s="293"/>
      <c r="GC8" s="293"/>
      <c r="GD8" s="293"/>
      <c r="GE8" s="293"/>
      <c r="GF8" s="293"/>
      <c r="GG8" s="293"/>
      <c r="GH8" s="293"/>
      <c r="GI8" s="293"/>
      <c r="GJ8" s="293"/>
      <c r="GK8" s="293"/>
      <c r="GL8" s="293"/>
      <c r="GM8" s="293"/>
      <c r="GN8" s="293"/>
      <c r="GO8" s="293"/>
      <c r="GP8" s="293"/>
      <c r="GQ8" s="293"/>
      <c r="GR8" s="293"/>
      <c r="GS8" s="293"/>
      <c r="GT8" s="293"/>
      <c r="GU8" s="293"/>
      <c r="GV8" s="293"/>
      <c r="GW8" s="293"/>
      <c r="GX8" s="293"/>
      <c r="GY8" s="293"/>
      <c r="GZ8" s="293"/>
      <c r="HA8" s="293"/>
      <c r="HB8" s="293"/>
      <c r="HC8" s="293"/>
      <c r="HD8" s="293"/>
      <c r="HE8" s="293"/>
      <c r="HF8" s="293"/>
      <c r="HG8" s="293"/>
      <c r="HH8" s="293"/>
      <c r="HI8" s="293"/>
      <c r="HJ8" s="293"/>
      <c r="HK8" s="293"/>
      <c r="HL8" s="293"/>
      <c r="HM8" s="293"/>
      <c r="HN8" s="293"/>
      <c r="HO8" s="293"/>
      <c r="HP8" s="293"/>
      <c r="HQ8" s="293"/>
      <c r="HR8" s="293"/>
      <c r="HS8" s="293"/>
      <c r="HT8" s="293"/>
      <c r="HU8" s="293"/>
      <c r="HV8" s="293"/>
      <c r="HW8" s="293"/>
      <c r="HX8" s="293"/>
      <c r="HY8" s="293"/>
      <c r="HZ8" s="293"/>
      <c r="IA8" s="293"/>
      <c r="IB8" s="293"/>
      <c r="IC8" s="293"/>
      <c r="ID8" s="293"/>
      <c r="IE8" s="293"/>
      <c r="IF8" s="293"/>
      <c r="IG8" s="293"/>
      <c r="IH8" s="293"/>
      <c r="II8" s="293"/>
      <c r="IJ8" s="293"/>
      <c r="IK8" s="293"/>
      <c r="IL8" s="293"/>
      <c r="IM8" s="293"/>
      <c r="IN8" s="293"/>
      <c r="IO8" s="293"/>
      <c r="IP8" s="293"/>
      <c r="IQ8" s="293"/>
      <c r="IR8" s="293"/>
      <c r="IS8" s="293"/>
      <c r="IT8" s="293"/>
      <c r="IU8" s="293"/>
      <c r="IV8" s="293"/>
    </row>
    <row r="9" s="290" customFormat="1" customHeight="1" spans="1:256">
      <c r="A9" s="397" t="s">
        <v>9</v>
      </c>
      <c r="B9" s="398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  <c r="ER9" s="293"/>
      <c r="ES9" s="293"/>
      <c r="ET9" s="293"/>
      <c r="EU9" s="293"/>
      <c r="EV9" s="293"/>
      <c r="EW9" s="293"/>
      <c r="EX9" s="293"/>
      <c r="EY9" s="293"/>
      <c r="EZ9" s="293"/>
      <c r="FA9" s="293"/>
      <c r="FB9" s="293"/>
      <c r="FC9" s="293"/>
      <c r="FD9" s="293"/>
      <c r="FE9" s="293"/>
      <c r="FF9" s="293"/>
      <c r="FG9" s="293"/>
      <c r="FH9" s="293"/>
      <c r="FI9" s="293"/>
      <c r="FJ9" s="293"/>
      <c r="FK9" s="293"/>
      <c r="FL9" s="293"/>
      <c r="FM9" s="293"/>
      <c r="FN9" s="293"/>
      <c r="FO9" s="293"/>
      <c r="FP9" s="293"/>
      <c r="FQ9" s="293"/>
      <c r="FR9" s="293"/>
      <c r="FS9" s="293"/>
      <c r="FT9" s="293"/>
      <c r="FU9" s="293"/>
      <c r="FV9" s="293"/>
      <c r="FW9" s="293"/>
      <c r="FX9" s="293"/>
      <c r="FY9" s="293"/>
      <c r="FZ9" s="293"/>
      <c r="GA9" s="293"/>
      <c r="GB9" s="293"/>
      <c r="GC9" s="293"/>
      <c r="GD9" s="293"/>
      <c r="GE9" s="293"/>
      <c r="GF9" s="293"/>
      <c r="GG9" s="293"/>
      <c r="GH9" s="293"/>
      <c r="GI9" s="293"/>
      <c r="GJ9" s="293"/>
      <c r="GK9" s="293"/>
      <c r="GL9" s="293"/>
      <c r="GM9" s="293"/>
      <c r="GN9" s="293"/>
      <c r="GO9" s="293"/>
      <c r="GP9" s="293"/>
      <c r="GQ9" s="293"/>
      <c r="GR9" s="293"/>
      <c r="GS9" s="293"/>
      <c r="GT9" s="293"/>
      <c r="GU9" s="293"/>
      <c r="GV9" s="293"/>
      <c r="GW9" s="293"/>
      <c r="GX9" s="293"/>
      <c r="GY9" s="293"/>
      <c r="GZ9" s="293"/>
      <c r="HA9" s="293"/>
      <c r="HB9" s="293"/>
      <c r="HC9" s="293"/>
      <c r="HD9" s="293"/>
      <c r="HE9" s="293"/>
      <c r="HF9" s="293"/>
      <c r="HG9" s="293"/>
      <c r="HH9" s="293"/>
      <c r="HI9" s="293"/>
      <c r="HJ9" s="293"/>
      <c r="HK9" s="293"/>
      <c r="HL9" s="293"/>
      <c r="HM9" s="293"/>
      <c r="HN9" s="293"/>
      <c r="HO9" s="293"/>
      <c r="HP9" s="293"/>
      <c r="HQ9" s="293"/>
      <c r="HR9" s="293"/>
      <c r="HS9" s="293"/>
      <c r="HT9" s="293"/>
      <c r="HU9" s="293"/>
      <c r="HV9" s="293"/>
      <c r="HW9" s="293"/>
      <c r="HX9" s="293"/>
      <c r="HY9" s="293"/>
      <c r="HZ9" s="293"/>
      <c r="IA9" s="293"/>
      <c r="IB9" s="293"/>
      <c r="IC9" s="293"/>
      <c r="ID9" s="293"/>
      <c r="IE9" s="293"/>
      <c r="IF9" s="293"/>
      <c r="IG9" s="293"/>
      <c r="IH9" s="293"/>
      <c r="II9" s="293"/>
      <c r="IJ9" s="293"/>
      <c r="IK9" s="293"/>
      <c r="IL9" s="293"/>
      <c r="IM9" s="293"/>
      <c r="IN9" s="293"/>
      <c r="IO9" s="293"/>
      <c r="IP9" s="293"/>
      <c r="IQ9" s="293"/>
      <c r="IR9" s="293"/>
      <c r="IS9" s="293"/>
      <c r="IT9" s="293"/>
      <c r="IU9" s="293"/>
      <c r="IV9" s="293"/>
    </row>
    <row r="10" s="290" customFormat="1" customHeight="1" spans="1:256">
      <c r="A10" s="397" t="s">
        <v>10</v>
      </c>
      <c r="B10" s="398">
        <v>950</v>
      </c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  <c r="DT10" s="293"/>
      <c r="DU10" s="293"/>
      <c r="DV10" s="293"/>
      <c r="DW10" s="293"/>
      <c r="DX10" s="293"/>
      <c r="DY10" s="293"/>
      <c r="DZ10" s="293"/>
      <c r="EA10" s="293"/>
      <c r="EB10" s="293"/>
      <c r="EC10" s="293"/>
      <c r="ED10" s="293"/>
      <c r="EE10" s="293"/>
      <c r="EF10" s="293"/>
      <c r="EG10" s="293"/>
      <c r="EH10" s="293"/>
      <c r="EI10" s="293"/>
      <c r="EJ10" s="293"/>
      <c r="EK10" s="293"/>
      <c r="EL10" s="293"/>
      <c r="EM10" s="293"/>
      <c r="EN10" s="293"/>
      <c r="EO10" s="293"/>
      <c r="EP10" s="293"/>
      <c r="EQ10" s="293"/>
      <c r="ER10" s="293"/>
      <c r="ES10" s="293"/>
      <c r="ET10" s="293"/>
      <c r="EU10" s="293"/>
      <c r="EV10" s="293"/>
      <c r="EW10" s="293"/>
      <c r="EX10" s="293"/>
      <c r="EY10" s="293"/>
      <c r="EZ10" s="293"/>
      <c r="FA10" s="293"/>
      <c r="FB10" s="293"/>
      <c r="FC10" s="293"/>
      <c r="FD10" s="293"/>
      <c r="FE10" s="293"/>
      <c r="FF10" s="293"/>
      <c r="FG10" s="293"/>
      <c r="FH10" s="293"/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3"/>
      <c r="GA10" s="293"/>
      <c r="GB10" s="293"/>
      <c r="GC10" s="293"/>
      <c r="GD10" s="293"/>
      <c r="GE10" s="293"/>
      <c r="GF10" s="293"/>
      <c r="GG10" s="293"/>
      <c r="GH10" s="293"/>
      <c r="GI10" s="293"/>
      <c r="GJ10" s="293"/>
      <c r="GK10" s="293"/>
      <c r="GL10" s="293"/>
      <c r="GM10" s="293"/>
      <c r="GN10" s="293"/>
      <c r="GO10" s="293"/>
      <c r="GP10" s="293"/>
      <c r="GQ10" s="293"/>
      <c r="GR10" s="293"/>
      <c r="GS10" s="293"/>
      <c r="GT10" s="293"/>
      <c r="GU10" s="293"/>
      <c r="GV10" s="293"/>
      <c r="GW10" s="293"/>
      <c r="GX10" s="293"/>
      <c r="GY10" s="293"/>
      <c r="GZ10" s="293"/>
      <c r="HA10" s="293"/>
      <c r="HB10" s="293"/>
      <c r="HC10" s="293"/>
      <c r="HD10" s="293"/>
      <c r="HE10" s="293"/>
      <c r="HF10" s="293"/>
      <c r="HG10" s="293"/>
      <c r="HH10" s="293"/>
      <c r="HI10" s="293"/>
      <c r="HJ10" s="293"/>
      <c r="HK10" s="293"/>
      <c r="HL10" s="293"/>
      <c r="HM10" s="293"/>
      <c r="HN10" s="293"/>
      <c r="HO10" s="293"/>
      <c r="HP10" s="293"/>
      <c r="HQ10" s="293"/>
      <c r="HR10" s="293"/>
      <c r="HS10" s="293"/>
      <c r="HT10" s="293"/>
      <c r="HU10" s="293"/>
      <c r="HV10" s="293"/>
      <c r="HW10" s="293"/>
      <c r="HX10" s="293"/>
      <c r="HY10" s="293"/>
      <c r="HZ10" s="293"/>
      <c r="IA10" s="293"/>
      <c r="IB10" s="293"/>
      <c r="IC10" s="293"/>
      <c r="ID10" s="293"/>
      <c r="IE10" s="293"/>
      <c r="IF10" s="293"/>
      <c r="IG10" s="293"/>
      <c r="IH10" s="293"/>
      <c r="II10" s="293"/>
      <c r="IJ10" s="293"/>
      <c r="IK10" s="293"/>
      <c r="IL10" s="293"/>
      <c r="IM10" s="293"/>
      <c r="IN10" s="293"/>
      <c r="IO10" s="293"/>
      <c r="IP10" s="293"/>
      <c r="IQ10" s="293"/>
      <c r="IR10" s="293"/>
      <c r="IS10" s="293"/>
      <c r="IT10" s="293"/>
      <c r="IU10" s="293"/>
      <c r="IV10" s="293"/>
    </row>
    <row r="11" s="290" customFormat="1" customHeight="1" spans="1:256">
      <c r="A11" s="397" t="s">
        <v>11</v>
      </c>
      <c r="B11" s="398">
        <v>4700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  <c r="CO11" s="293"/>
      <c r="CP11" s="293"/>
      <c r="CQ11" s="293"/>
      <c r="CR11" s="293"/>
      <c r="CS11" s="293"/>
      <c r="CT11" s="293"/>
      <c r="CU11" s="293"/>
      <c r="CV11" s="293"/>
      <c r="CW11" s="293"/>
      <c r="CX11" s="293"/>
      <c r="CY11" s="293"/>
      <c r="CZ11" s="293"/>
      <c r="DA11" s="293"/>
      <c r="DB11" s="293"/>
      <c r="DC11" s="293"/>
      <c r="DD11" s="293"/>
      <c r="DE11" s="293"/>
      <c r="DF11" s="293"/>
      <c r="DG11" s="293"/>
      <c r="DH11" s="293"/>
      <c r="DI11" s="293"/>
      <c r="DJ11" s="293"/>
      <c r="DK11" s="293"/>
      <c r="DL11" s="293"/>
      <c r="DM11" s="293"/>
      <c r="DN11" s="293"/>
      <c r="DO11" s="293"/>
      <c r="DP11" s="293"/>
      <c r="DQ11" s="293"/>
      <c r="DR11" s="293"/>
      <c r="DS11" s="293"/>
      <c r="DT11" s="293"/>
      <c r="DU11" s="293"/>
      <c r="DV11" s="293"/>
      <c r="DW11" s="293"/>
      <c r="DX11" s="293"/>
      <c r="DY11" s="293"/>
      <c r="DZ11" s="293"/>
      <c r="EA11" s="293"/>
      <c r="EB11" s="293"/>
      <c r="EC11" s="293"/>
      <c r="ED11" s="293"/>
      <c r="EE11" s="293"/>
      <c r="EF11" s="293"/>
      <c r="EG11" s="293"/>
      <c r="EH11" s="293"/>
      <c r="EI11" s="293"/>
      <c r="EJ11" s="293"/>
      <c r="EK11" s="293"/>
      <c r="EL11" s="293"/>
      <c r="EM11" s="293"/>
      <c r="EN11" s="293"/>
      <c r="EO11" s="293"/>
      <c r="EP11" s="293"/>
      <c r="EQ11" s="293"/>
      <c r="ER11" s="293"/>
      <c r="ES11" s="293"/>
      <c r="ET11" s="293"/>
      <c r="EU11" s="293"/>
      <c r="EV11" s="293"/>
      <c r="EW11" s="293"/>
      <c r="EX11" s="293"/>
      <c r="EY11" s="293"/>
      <c r="EZ11" s="293"/>
      <c r="FA11" s="293"/>
      <c r="FB11" s="293"/>
      <c r="FC11" s="293"/>
      <c r="FD11" s="293"/>
      <c r="FE11" s="293"/>
      <c r="FF11" s="293"/>
      <c r="FG11" s="293"/>
      <c r="FH11" s="293"/>
      <c r="FI11" s="293"/>
      <c r="FJ11" s="293"/>
      <c r="FK11" s="293"/>
      <c r="FL11" s="293"/>
      <c r="FM11" s="293"/>
      <c r="FN11" s="293"/>
      <c r="FO11" s="293"/>
      <c r="FP11" s="293"/>
      <c r="FQ11" s="293"/>
      <c r="FR11" s="293"/>
      <c r="FS11" s="293"/>
      <c r="FT11" s="293"/>
      <c r="FU11" s="293"/>
      <c r="FV11" s="293"/>
      <c r="FW11" s="293"/>
      <c r="FX11" s="293"/>
      <c r="FY11" s="293"/>
      <c r="FZ11" s="293"/>
      <c r="GA11" s="293"/>
      <c r="GB11" s="293"/>
      <c r="GC11" s="293"/>
      <c r="GD11" s="293"/>
      <c r="GE11" s="293"/>
      <c r="GF11" s="293"/>
      <c r="GG11" s="293"/>
      <c r="GH11" s="293"/>
      <c r="GI11" s="293"/>
      <c r="GJ11" s="293"/>
      <c r="GK11" s="293"/>
      <c r="GL11" s="293"/>
      <c r="GM11" s="293"/>
      <c r="GN11" s="293"/>
      <c r="GO11" s="293"/>
      <c r="GP11" s="293"/>
      <c r="GQ11" s="293"/>
      <c r="GR11" s="293"/>
      <c r="GS11" s="293"/>
      <c r="GT11" s="293"/>
      <c r="GU11" s="293"/>
      <c r="GV11" s="293"/>
      <c r="GW11" s="293"/>
      <c r="GX11" s="293"/>
      <c r="GY11" s="293"/>
      <c r="GZ11" s="293"/>
      <c r="HA11" s="293"/>
      <c r="HB11" s="293"/>
      <c r="HC11" s="293"/>
      <c r="HD11" s="293"/>
      <c r="HE11" s="293"/>
      <c r="HF11" s="293"/>
      <c r="HG11" s="293"/>
      <c r="HH11" s="293"/>
      <c r="HI11" s="293"/>
      <c r="HJ11" s="293"/>
      <c r="HK11" s="293"/>
      <c r="HL11" s="293"/>
      <c r="HM11" s="293"/>
      <c r="HN11" s="293"/>
      <c r="HO11" s="293"/>
      <c r="HP11" s="293"/>
      <c r="HQ11" s="293"/>
      <c r="HR11" s="293"/>
      <c r="HS11" s="293"/>
      <c r="HT11" s="293"/>
      <c r="HU11" s="293"/>
      <c r="HV11" s="293"/>
      <c r="HW11" s="293"/>
      <c r="HX11" s="293"/>
      <c r="HY11" s="293"/>
      <c r="HZ11" s="293"/>
      <c r="IA11" s="293"/>
      <c r="IB11" s="293"/>
      <c r="IC11" s="293"/>
      <c r="ID11" s="293"/>
      <c r="IE11" s="293"/>
      <c r="IF11" s="293"/>
      <c r="IG11" s="293"/>
      <c r="IH11" s="293"/>
      <c r="II11" s="293"/>
      <c r="IJ11" s="293"/>
      <c r="IK11" s="293"/>
      <c r="IL11" s="293"/>
      <c r="IM11" s="293"/>
      <c r="IN11" s="293"/>
      <c r="IO11" s="293"/>
      <c r="IP11" s="293"/>
      <c r="IQ11" s="293"/>
      <c r="IR11" s="293"/>
      <c r="IS11" s="293"/>
      <c r="IT11" s="293"/>
      <c r="IU11" s="293"/>
      <c r="IV11" s="293"/>
    </row>
    <row r="12" s="290" customFormat="1" customHeight="1" spans="1:256">
      <c r="A12" s="397" t="s">
        <v>12</v>
      </c>
      <c r="B12" s="398">
        <v>4800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  <c r="CO12" s="293"/>
      <c r="CP12" s="293"/>
      <c r="CQ12" s="293"/>
      <c r="CR12" s="293"/>
      <c r="CS12" s="293"/>
      <c r="CT12" s="293"/>
      <c r="CU12" s="293"/>
      <c r="CV12" s="293"/>
      <c r="CW12" s="293"/>
      <c r="CX12" s="293"/>
      <c r="CY12" s="293"/>
      <c r="CZ12" s="293"/>
      <c r="DA12" s="293"/>
      <c r="DB12" s="293"/>
      <c r="DC12" s="293"/>
      <c r="DD12" s="293"/>
      <c r="DE12" s="293"/>
      <c r="DF12" s="293"/>
      <c r="DG12" s="293"/>
      <c r="DH12" s="293"/>
      <c r="DI12" s="293"/>
      <c r="DJ12" s="293"/>
      <c r="DK12" s="293"/>
      <c r="DL12" s="293"/>
      <c r="DM12" s="293"/>
      <c r="DN12" s="293"/>
      <c r="DO12" s="293"/>
      <c r="DP12" s="293"/>
      <c r="DQ12" s="293"/>
      <c r="DR12" s="293"/>
      <c r="DS12" s="293"/>
      <c r="DT12" s="293"/>
      <c r="DU12" s="293"/>
      <c r="DV12" s="293"/>
      <c r="DW12" s="293"/>
      <c r="DX12" s="293"/>
      <c r="DY12" s="293"/>
      <c r="DZ12" s="293"/>
      <c r="EA12" s="293"/>
      <c r="EB12" s="293"/>
      <c r="EC12" s="293"/>
      <c r="ED12" s="293"/>
      <c r="EE12" s="293"/>
      <c r="EF12" s="293"/>
      <c r="EG12" s="293"/>
      <c r="EH12" s="293"/>
      <c r="EI12" s="293"/>
      <c r="EJ12" s="293"/>
      <c r="EK12" s="293"/>
      <c r="EL12" s="293"/>
      <c r="EM12" s="293"/>
      <c r="EN12" s="293"/>
      <c r="EO12" s="293"/>
      <c r="EP12" s="293"/>
      <c r="EQ12" s="293"/>
      <c r="ER12" s="293"/>
      <c r="ES12" s="293"/>
      <c r="ET12" s="293"/>
      <c r="EU12" s="293"/>
      <c r="EV12" s="293"/>
      <c r="EW12" s="293"/>
      <c r="EX12" s="293"/>
      <c r="EY12" s="293"/>
      <c r="EZ12" s="293"/>
      <c r="FA12" s="293"/>
      <c r="FB12" s="293"/>
      <c r="FC12" s="293"/>
      <c r="FD12" s="293"/>
      <c r="FE12" s="293"/>
      <c r="FF12" s="293"/>
      <c r="FG12" s="293"/>
      <c r="FH12" s="293"/>
      <c r="FI12" s="293"/>
      <c r="FJ12" s="293"/>
      <c r="FK12" s="293"/>
      <c r="FL12" s="293"/>
      <c r="FM12" s="293"/>
      <c r="FN12" s="293"/>
      <c r="FO12" s="293"/>
      <c r="FP12" s="293"/>
      <c r="FQ12" s="293"/>
      <c r="FR12" s="293"/>
      <c r="FS12" s="293"/>
      <c r="FT12" s="293"/>
      <c r="FU12" s="293"/>
      <c r="FV12" s="293"/>
      <c r="FW12" s="293"/>
      <c r="FX12" s="293"/>
      <c r="FY12" s="293"/>
      <c r="FZ12" s="293"/>
      <c r="GA12" s="293"/>
      <c r="GB12" s="293"/>
      <c r="GC12" s="293"/>
      <c r="GD12" s="293"/>
      <c r="GE12" s="293"/>
      <c r="GF12" s="293"/>
      <c r="GG12" s="293"/>
      <c r="GH12" s="293"/>
      <c r="GI12" s="293"/>
      <c r="GJ12" s="293"/>
      <c r="GK12" s="293"/>
      <c r="GL12" s="293"/>
      <c r="GM12" s="293"/>
      <c r="GN12" s="293"/>
      <c r="GO12" s="293"/>
      <c r="GP12" s="293"/>
      <c r="GQ12" s="293"/>
      <c r="GR12" s="293"/>
      <c r="GS12" s="293"/>
      <c r="GT12" s="293"/>
      <c r="GU12" s="293"/>
      <c r="GV12" s="293"/>
      <c r="GW12" s="293"/>
      <c r="GX12" s="293"/>
      <c r="GY12" s="293"/>
      <c r="GZ12" s="293"/>
      <c r="HA12" s="293"/>
      <c r="HB12" s="293"/>
      <c r="HC12" s="293"/>
      <c r="HD12" s="293"/>
      <c r="HE12" s="293"/>
      <c r="HF12" s="293"/>
      <c r="HG12" s="293"/>
      <c r="HH12" s="293"/>
      <c r="HI12" s="293"/>
      <c r="HJ12" s="293"/>
      <c r="HK12" s="293"/>
      <c r="HL12" s="293"/>
      <c r="HM12" s="293"/>
      <c r="HN12" s="293"/>
      <c r="HO12" s="293"/>
      <c r="HP12" s="293"/>
      <c r="HQ12" s="293"/>
      <c r="HR12" s="293"/>
      <c r="HS12" s="293"/>
      <c r="HT12" s="293"/>
      <c r="HU12" s="293"/>
      <c r="HV12" s="293"/>
      <c r="HW12" s="293"/>
      <c r="HX12" s="293"/>
      <c r="HY12" s="293"/>
      <c r="HZ12" s="293"/>
      <c r="IA12" s="293"/>
      <c r="IB12" s="293"/>
      <c r="IC12" s="293"/>
      <c r="ID12" s="293"/>
      <c r="IE12" s="293"/>
      <c r="IF12" s="293"/>
      <c r="IG12" s="293"/>
      <c r="IH12" s="293"/>
      <c r="II12" s="293"/>
      <c r="IJ12" s="293"/>
      <c r="IK12" s="293"/>
      <c r="IL12" s="293"/>
      <c r="IM12" s="293"/>
      <c r="IN12" s="293"/>
      <c r="IO12" s="293"/>
      <c r="IP12" s="293"/>
      <c r="IQ12" s="293"/>
      <c r="IR12" s="293"/>
      <c r="IS12" s="293"/>
      <c r="IT12" s="293"/>
      <c r="IU12" s="293"/>
      <c r="IV12" s="293"/>
    </row>
    <row r="13" s="290" customFormat="1" customHeight="1" spans="1:256">
      <c r="A13" s="397" t="s">
        <v>13</v>
      </c>
      <c r="B13" s="398">
        <v>1650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  <c r="CO13" s="293"/>
      <c r="CP13" s="293"/>
      <c r="CQ13" s="293"/>
      <c r="CR13" s="293"/>
      <c r="CS13" s="293"/>
      <c r="CT13" s="293"/>
      <c r="CU13" s="293"/>
      <c r="CV13" s="293"/>
      <c r="CW13" s="293"/>
      <c r="CX13" s="293"/>
      <c r="CY13" s="293"/>
      <c r="CZ13" s="293"/>
      <c r="DA13" s="293"/>
      <c r="DB13" s="293"/>
      <c r="DC13" s="293"/>
      <c r="DD13" s="293"/>
      <c r="DE13" s="293"/>
      <c r="DF13" s="293"/>
      <c r="DG13" s="293"/>
      <c r="DH13" s="293"/>
      <c r="DI13" s="293"/>
      <c r="DJ13" s="293"/>
      <c r="DK13" s="293"/>
      <c r="DL13" s="293"/>
      <c r="DM13" s="293"/>
      <c r="DN13" s="293"/>
      <c r="DO13" s="293"/>
      <c r="DP13" s="293"/>
      <c r="DQ13" s="293"/>
      <c r="DR13" s="293"/>
      <c r="DS13" s="293"/>
      <c r="DT13" s="293"/>
      <c r="DU13" s="293"/>
      <c r="DV13" s="293"/>
      <c r="DW13" s="293"/>
      <c r="DX13" s="293"/>
      <c r="DY13" s="293"/>
      <c r="DZ13" s="293"/>
      <c r="EA13" s="293"/>
      <c r="EB13" s="293"/>
      <c r="EC13" s="293"/>
      <c r="ED13" s="293"/>
      <c r="EE13" s="293"/>
      <c r="EF13" s="293"/>
      <c r="EG13" s="293"/>
      <c r="EH13" s="293"/>
      <c r="EI13" s="293"/>
      <c r="EJ13" s="293"/>
      <c r="EK13" s="293"/>
      <c r="EL13" s="293"/>
      <c r="EM13" s="293"/>
      <c r="EN13" s="293"/>
      <c r="EO13" s="293"/>
      <c r="EP13" s="293"/>
      <c r="EQ13" s="293"/>
      <c r="ER13" s="293"/>
      <c r="ES13" s="293"/>
      <c r="ET13" s="293"/>
      <c r="EU13" s="293"/>
      <c r="EV13" s="293"/>
      <c r="EW13" s="293"/>
      <c r="EX13" s="293"/>
      <c r="EY13" s="293"/>
      <c r="EZ13" s="293"/>
      <c r="FA13" s="293"/>
      <c r="FB13" s="293"/>
      <c r="FC13" s="293"/>
      <c r="FD13" s="293"/>
      <c r="FE13" s="293"/>
      <c r="FF13" s="293"/>
      <c r="FG13" s="293"/>
      <c r="FH13" s="293"/>
      <c r="FI13" s="293"/>
      <c r="FJ13" s="293"/>
      <c r="FK13" s="293"/>
      <c r="FL13" s="293"/>
      <c r="FM13" s="293"/>
      <c r="FN13" s="293"/>
      <c r="FO13" s="293"/>
      <c r="FP13" s="293"/>
      <c r="FQ13" s="293"/>
      <c r="FR13" s="293"/>
      <c r="FS13" s="293"/>
      <c r="FT13" s="293"/>
      <c r="FU13" s="293"/>
      <c r="FV13" s="293"/>
      <c r="FW13" s="293"/>
      <c r="FX13" s="293"/>
      <c r="FY13" s="293"/>
      <c r="FZ13" s="293"/>
      <c r="GA13" s="293"/>
      <c r="GB13" s="293"/>
      <c r="GC13" s="293"/>
      <c r="GD13" s="293"/>
      <c r="GE13" s="293"/>
      <c r="GF13" s="293"/>
      <c r="GG13" s="293"/>
      <c r="GH13" s="293"/>
      <c r="GI13" s="293"/>
      <c r="GJ13" s="293"/>
      <c r="GK13" s="293"/>
      <c r="GL13" s="293"/>
      <c r="GM13" s="293"/>
      <c r="GN13" s="293"/>
      <c r="GO13" s="293"/>
      <c r="GP13" s="293"/>
      <c r="GQ13" s="293"/>
      <c r="GR13" s="293"/>
      <c r="GS13" s="293"/>
      <c r="GT13" s="293"/>
      <c r="GU13" s="293"/>
      <c r="GV13" s="293"/>
      <c r="GW13" s="293"/>
      <c r="GX13" s="293"/>
      <c r="GY13" s="293"/>
      <c r="GZ13" s="293"/>
      <c r="HA13" s="293"/>
      <c r="HB13" s="293"/>
      <c r="HC13" s="293"/>
      <c r="HD13" s="293"/>
      <c r="HE13" s="293"/>
      <c r="HF13" s="293"/>
      <c r="HG13" s="293"/>
      <c r="HH13" s="293"/>
      <c r="HI13" s="293"/>
      <c r="HJ13" s="293"/>
      <c r="HK13" s="293"/>
      <c r="HL13" s="293"/>
      <c r="HM13" s="293"/>
      <c r="HN13" s="293"/>
      <c r="HO13" s="293"/>
      <c r="HP13" s="293"/>
      <c r="HQ13" s="293"/>
      <c r="HR13" s="293"/>
      <c r="HS13" s="293"/>
      <c r="HT13" s="293"/>
      <c r="HU13" s="293"/>
      <c r="HV13" s="293"/>
      <c r="HW13" s="293"/>
      <c r="HX13" s="293"/>
      <c r="HY13" s="293"/>
      <c r="HZ13" s="293"/>
      <c r="IA13" s="293"/>
      <c r="IB13" s="293"/>
      <c r="IC13" s="293"/>
      <c r="ID13" s="293"/>
      <c r="IE13" s="293"/>
      <c r="IF13" s="293"/>
      <c r="IG13" s="293"/>
      <c r="IH13" s="293"/>
      <c r="II13" s="293"/>
      <c r="IJ13" s="293"/>
      <c r="IK13" s="293"/>
      <c r="IL13" s="293"/>
      <c r="IM13" s="293"/>
      <c r="IN13" s="293"/>
      <c r="IO13" s="293"/>
      <c r="IP13" s="293"/>
      <c r="IQ13" s="293"/>
      <c r="IR13" s="293"/>
      <c r="IS13" s="293"/>
      <c r="IT13" s="293"/>
      <c r="IU13" s="293"/>
      <c r="IV13" s="293"/>
    </row>
    <row r="14" s="290" customFormat="1" customHeight="1" spans="1:256">
      <c r="A14" s="397" t="s">
        <v>14</v>
      </c>
      <c r="B14" s="398">
        <v>900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  <c r="CO14" s="293"/>
      <c r="CP14" s="293"/>
      <c r="CQ14" s="293"/>
      <c r="CR14" s="293"/>
      <c r="CS14" s="293"/>
      <c r="CT14" s="293"/>
      <c r="CU14" s="293"/>
      <c r="CV14" s="293"/>
      <c r="CW14" s="293"/>
      <c r="CX14" s="293"/>
      <c r="CY14" s="293"/>
      <c r="CZ14" s="293"/>
      <c r="DA14" s="293"/>
      <c r="DB14" s="293"/>
      <c r="DC14" s="293"/>
      <c r="DD14" s="293"/>
      <c r="DE14" s="293"/>
      <c r="DF14" s="293"/>
      <c r="DG14" s="293"/>
      <c r="DH14" s="293"/>
      <c r="DI14" s="293"/>
      <c r="DJ14" s="293"/>
      <c r="DK14" s="293"/>
      <c r="DL14" s="293"/>
      <c r="DM14" s="293"/>
      <c r="DN14" s="293"/>
      <c r="DO14" s="293"/>
      <c r="DP14" s="293"/>
      <c r="DQ14" s="293"/>
      <c r="DR14" s="293"/>
      <c r="DS14" s="293"/>
      <c r="DT14" s="293"/>
      <c r="DU14" s="293"/>
      <c r="DV14" s="293"/>
      <c r="DW14" s="293"/>
      <c r="DX14" s="293"/>
      <c r="DY14" s="293"/>
      <c r="DZ14" s="293"/>
      <c r="EA14" s="293"/>
      <c r="EB14" s="293"/>
      <c r="EC14" s="293"/>
      <c r="ED14" s="293"/>
      <c r="EE14" s="293"/>
      <c r="EF14" s="293"/>
      <c r="EG14" s="293"/>
      <c r="EH14" s="293"/>
      <c r="EI14" s="293"/>
      <c r="EJ14" s="293"/>
      <c r="EK14" s="293"/>
      <c r="EL14" s="293"/>
      <c r="EM14" s="293"/>
      <c r="EN14" s="293"/>
      <c r="EO14" s="293"/>
      <c r="EP14" s="293"/>
      <c r="EQ14" s="293"/>
      <c r="ER14" s="293"/>
      <c r="ES14" s="293"/>
      <c r="ET14" s="293"/>
      <c r="EU14" s="293"/>
      <c r="EV14" s="293"/>
      <c r="EW14" s="293"/>
      <c r="EX14" s="293"/>
      <c r="EY14" s="293"/>
      <c r="EZ14" s="293"/>
      <c r="FA14" s="293"/>
      <c r="FB14" s="293"/>
      <c r="FC14" s="293"/>
      <c r="FD14" s="293"/>
      <c r="FE14" s="293"/>
      <c r="FF14" s="293"/>
      <c r="FG14" s="293"/>
      <c r="FH14" s="293"/>
      <c r="FI14" s="293"/>
      <c r="FJ14" s="293"/>
      <c r="FK14" s="293"/>
      <c r="FL14" s="293"/>
      <c r="FM14" s="293"/>
      <c r="FN14" s="293"/>
      <c r="FO14" s="293"/>
      <c r="FP14" s="293"/>
      <c r="FQ14" s="293"/>
      <c r="FR14" s="293"/>
      <c r="FS14" s="293"/>
      <c r="FT14" s="293"/>
      <c r="FU14" s="293"/>
      <c r="FV14" s="293"/>
      <c r="FW14" s="293"/>
      <c r="FX14" s="293"/>
      <c r="FY14" s="293"/>
      <c r="FZ14" s="293"/>
      <c r="GA14" s="293"/>
      <c r="GB14" s="293"/>
      <c r="GC14" s="293"/>
      <c r="GD14" s="293"/>
      <c r="GE14" s="293"/>
      <c r="GF14" s="293"/>
      <c r="GG14" s="293"/>
      <c r="GH14" s="293"/>
      <c r="GI14" s="293"/>
      <c r="GJ14" s="293"/>
      <c r="GK14" s="293"/>
      <c r="GL14" s="293"/>
      <c r="GM14" s="293"/>
      <c r="GN14" s="293"/>
      <c r="GO14" s="293"/>
      <c r="GP14" s="293"/>
      <c r="GQ14" s="293"/>
      <c r="GR14" s="293"/>
      <c r="GS14" s="293"/>
      <c r="GT14" s="293"/>
      <c r="GU14" s="293"/>
      <c r="GV14" s="293"/>
      <c r="GW14" s="293"/>
      <c r="GX14" s="293"/>
      <c r="GY14" s="293"/>
      <c r="GZ14" s="293"/>
      <c r="HA14" s="293"/>
      <c r="HB14" s="293"/>
      <c r="HC14" s="293"/>
      <c r="HD14" s="293"/>
      <c r="HE14" s="293"/>
      <c r="HF14" s="293"/>
      <c r="HG14" s="293"/>
      <c r="HH14" s="293"/>
      <c r="HI14" s="293"/>
      <c r="HJ14" s="293"/>
      <c r="HK14" s="293"/>
      <c r="HL14" s="293"/>
      <c r="HM14" s="293"/>
      <c r="HN14" s="293"/>
      <c r="HO14" s="293"/>
      <c r="HP14" s="293"/>
      <c r="HQ14" s="293"/>
      <c r="HR14" s="293"/>
      <c r="HS14" s="293"/>
      <c r="HT14" s="293"/>
      <c r="HU14" s="293"/>
      <c r="HV14" s="293"/>
      <c r="HW14" s="293"/>
      <c r="HX14" s="293"/>
      <c r="HY14" s="293"/>
      <c r="HZ14" s="293"/>
      <c r="IA14" s="293"/>
      <c r="IB14" s="293"/>
      <c r="IC14" s="293"/>
      <c r="ID14" s="293"/>
      <c r="IE14" s="293"/>
      <c r="IF14" s="293"/>
      <c r="IG14" s="293"/>
      <c r="IH14" s="293"/>
      <c r="II14" s="293"/>
      <c r="IJ14" s="293"/>
      <c r="IK14" s="293"/>
      <c r="IL14" s="293"/>
      <c r="IM14" s="293"/>
      <c r="IN14" s="293"/>
      <c r="IO14" s="293"/>
      <c r="IP14" s="293"/>
      <c r="IQ14" s="293"/>
      <c r="IR14" s="293"/>
      <c r="IS14" s="293"/>
      <c r="IT14" s="293"/>
      <c r="IU14" s="293"/>
      <c r="IV14" s="293"/>
    </row>
    <row r="15" s="290" customFormat="1" customHeight="1" spans="1:256">
      <c r="A15" s="397" t="s">
        <v>15</v>
      </c>
      <c r="B15" s="398">
        <v>1400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  <c r="CO15" s="293"/>
      <c r="CP15" s="293"/>
      <c r="CQ15" s="293"/>
      <c r="CR15" s="293"/>
      <c r="CS15" s="293"/>
      <c r="CT15" s="293"/>
      <c r="CU15" s="293"/>
      <c r="CV15" s="293"/>
      <c r="CW15" s="293"/>
      <c r="CX15" s="293"/>
      <c r="CY15" s="293"/>
      <c r="CZ15" s="293"/>
      <c r="DA15" s="293"/>
      <c r="DB15" s="293"/>
      <c r="DC15" s="293"/>
      <c r="DD15" s="293"/>
      <c r="DE15" s="293"/>
      <c r="DF15" s="293"/>
      <c r="DG15" s="293"/>
      <c r="DH15" s="293"/>
      <c r="DI15" s="293"/>
      <c r="DJ15" s="293"/>
      <c r="DK15" s="293"/>
      <c r="DL15" s="293"/>
      <c r="DM15" s="293"/>
      <c r="DN15" s="293"/>
      <c r="DO15" s="293"/>
      <c r="DP15" s="293"/>
      <c r="DQ15" s="293"/>
      <c r="DR15" s="293"/>
      <c r="DS15" s="293"/>
      <c r="DT15" s="293"/>
      <c r="DU15" s="293"/>
      <c r="DV15" s="293"/>
      <c r="DW15" s="293"/>
      <c r="DX15" s="293"/>
      <c r="DY15" s="293"/>
      <c r="DZ15" s="293"/>
      <c r="EA15" s="293"/>
      <c r="EB15" s="293"/>
      <c r="EC15" s="293"/>
      <c r="ED15" s="293"/>
      <c r="EE15" s="293"/>
      <c r="EF15" s="293"/>
      <c r="EG15" s="293"/>
      <c r="EH15" s="293"/>
      <c r="EI15" s="293"/>
      <c r="EJ15" s="293"/>
      <c r="EK15" s="293"/>
      <c r="EL15" s="293"/>
      <c r="EM15" s="293"/>
      <c r="EN15" s="293"/>
      <c r="EO15" s="293"/>
      <c r="EP15" s="293"/>
      <c r="EQ15" s="293"/>
      <c r="ER15" s="293"/>
      <c r="ES15" s="293"/>
      <c r="ET15" s="293"/>
      <c r="EU15" s="293"/>
      <c r="EV15" s="293"/>
      <c r="EW15" s="293"/>
      <c r="EX15" s="293"/>
      <c r="EY15" s="293"/>
      <c r="EZ15" s="293"/>
      <c r="FA15" s="293"/>
      <c r="FB15" s="293"/>
      <c r="FC15" s="293"/>
      <c r="FD15" s="293"/>
      <c r="FE15" s="293"/>
      <c r="FF15" s="293"/>
      <c r="FG15" s="293"/>
      <c r="FH15" s="293"/>
      <c r="FI15" s="293"/>
      <c r="FJ15" s="293"/>
      <c r="FK15" s="293"/>
      <c r="FL15" s="293"/>
      <c r="FM15" s="293"/>
      <c r="FN15" s="293"/>
      <c r="FO15" s="293"/>
      <c r="FP15" s="293"/>
      <c r="FQ15" s="293"/>
      <c r="FR15" s="293"/>
      <c r="FS15" s="293"/>
      <c r="FT15" s="293"/>
      <c r="FU15" s="293"/>
      <c r="FV15" s="293"/>
      <c r="FW15" s="293"/>
      <c r="FX15" s="293"/>
      <c r="FY15" s="293"/>
      <c r="FZ15" s="293"/>
      <c r="GA15" s="293"/>
      <c r="GB15" s="293"/>
      <c r="GC15" s="293"/>
      <c r="GD15" s="293"/>
      <c r="GE15" s="293"/>
      <c r="GF15" s="293"/>
      <c r="GG15" s="293"/>
      <c r="GH15" s="293"/>
      <c r="GI15" s="293"/>
      <c r="GJ15" s="293"/>
      <c r="GK15" s="293"/>
      <c r="GL15" s="293"/>
      <c r="GM15" s="293"/>
      <c r="GN15" s="293"/>
      <c r="GO15" s="293"/>
      <c r="GP15" s="293"/>
      <c r="GQ15" s="293"/>
      <c r="GR15" s="293"/>
      <c r="GS15" s="293"/>
      <c r="GT15" s="293"/>
      <c r="GU15" s="293"/>
      <c r="GV15" s="293"/>
      <c r="GW15" s="293"/>
      <c r="GX15" s="293"/>
      <c r="GY15" s="293"/>
      <c r="GZ15" s="293"/>
      <c r="HA15" s="293"/>
      <c r="HB15" s="293"/>
      <c r="HC15" s="293"/>
      <c r="HD15" s="293"/>
      <c r="HE15" s="293"/>
      <c r="HF15" s="293"/>
      <c r="HG15" s="293"/>
      <c r="HH15" s="293"/>
      <c r="HI15" s="293"/>
      <c r="HJ15" s="293"/>
      <c r="HK15" s="293"/>
      <c r="HL15" s="293"/>
      <c r="HM15" s="293"/>
      <c r="HN15" s="293"/>
      <c r="HO15" s="293"/>
      <c r="HP15" s="293"/>
      <c r="HQ15" s="293"/>
      <c r="HR15" s="293"/>
      <c r="HS15" s="293"/>
      <c r="HT15" s="293"/>
      <c r="HU15" s="293"/>
      <c r="HV15" s="293"/>
      <c r="HW15" s="293"/>
      <c r="HX15" s="293"/>
      <c r="HY15" s="293"/>
      <c r="HZ15" s="293"/>
      <c r="IA15" s="293"/>
      <c r="IB15" s="293"/>
      <c r="IC15" s="293"/>
      <c r="ID15" s="293"/>
      <c r="IE15" s="293"/>
      <c r="IF15" s="293"/>
      <c r="IG15" s="293"/>
      <c r="IH15" s="293"/>
      <c r="II15" s="293"/>
      <c r="IJ15" s="293"/>
      <c r="IK15" s="293"/>
      <c r="IL15" s="293"/>
      <c r="IM15" s="293"/>
      <c r="IN15" s="293"/>
      <c r="IO15" s="293"/>
      <c r="IP15" s="293"/>
      <c r="IQ15" s="293"/>
      <c r="IR15" s="293"/>
      <c r="IS15" s="293"/>
      <c r="IT15" s="293"/>
      <c r="IU15" s="293"/>
      <c r="IV15" s="293"/>
    </row>
    <row r="16" s="290" customFormat="1" customHeight="1" spans="1:256">
      <c r="A16" s="397" t="s">
        <v>16</v>
      </c>
      <c r="B16" s="398">
        <v>4850</v>
      </c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  <c r="CS16" s="293"/>
      <c r="CT16" s="293"/>
      <c r="CU16" s="293"/>
      <c r="CV16" s="293"/>
      <c r="CW16" s="293"/>
      <c r="CX16" s="293"/>
      <c r="CY16" s="293"/>
      <c r="CZ16" s="293"/>
      <c r="DA16" s="293"/>
      <c r="DB16" s="293"/>
      <c r="DC16" s="293"/>
      <c r="DD16" s="293"/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M16" s="293"/>
      <c r="FN16" s="293"/>
      <c r="FO16" s="293"/>
      <c r="FP16" s="293"/>
      <c r="FQ16" s="293"/>
      <c r="FR16" s="293"/>
      <c r="FS16" s="293"/>
      <c r="FT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M16" s="293"/>
      <c r="IN16" s="293"/>
      <c r="IO16" s="293"/>
      <c r="IP16" s="293"/>
      <c r="IQ16" s="293"/>
      <c r="IR16" s="293"/>
      <c r="IS16" s="293"/>
      <c r="IT16" s="293"/>
      <c r="IU16" s="293"/>
      <c r="IV16" s="293"/>
    </row>
    <row r="17" s="290" customFormat="1" customHeight="1" spans="1:256">
      <c r="A17" s="397" t="s">
        <v>17</v>
      </c>
      <c r="B17" s="398">
        <v>1400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M17" s="293"/>
      <c r="FN17" s="293"/>
      <c r="FO17" s="293"/>
      <c r="FP17" s="293"/>
      <c r="FQ17" s="293"/>
      <c r="FR17" s="293"/>
      <c r="FS17" s="293"/>
      <c r="FT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M17" s="293"/>
      <c r="IN17" s="293"/>
      <c r="IO17" s="293"/>
      <c r="IP17" s="293"/>
      <c r="IQ17" s="293"/>
      <c r="IR17" s="293"/>
      <c r="IS17" s="293"/>
      <c r="IT17" s="293"/>
      <c r="IU17" s="293"/>
      <c r="IV17" s="293"/>
    </row>
    <row r="18" s="290" customFormat="1" customHeight="1" spans="1:256">
      <c r="A18" s="397" t="s">
        <v>18</v>
      </c>
      <c r="B18" s="398">
        <v>2800</v>
      </c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M18" s="293"/>
      <c r="FN18" s="293"/>
      <c r="FO18" s="293"/>
      <c r="FP18" s="293"/>
      <c r="FQ18" s="293"/>
      <c r="FR18" s="293"/>
      <c r="FS18" s="293"/>
      <c r="FT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M18" s="293"/>
      <c r="IN18" s="293"/>
      <c r="IO18" s="293"/>
      <c r="IP18" s="293"/>
      <c r="IQ18" s="293"/>
      <c r="IR18" s="293"/>
      <c r="IS18" s="293"/>
      <c r="IT18" s="293"/>
      <c r="IU18" s="293"/>
      <c r="IV18" s="293"/>
    </row>
    <row r="19" s="290" customFormat="1" customHeight="1" spans="1:256">
      <c r="A19" s="397" t="s">
        <v>19</v>
      </c>
      <c r="B19" s="398">
        <v>8000</v>
      </c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3"/>
      <c r="GN19" s="293"/>
      <c r="GO19" s="293"/>
      <c r="GP19" s="293"/>
      <c r="GQ19" s="293"/>
      <c r="GR19" s="293"/>
      <c r="GS19" s="293"/>
      <c r="GT19" s="293"/>
      <c r="GU19" s="293"/>
      <c r="GV19" s="293"/>
      <c r="GW19" s="293"/>
      <c r="GX19" s="293"/>
      <c r="GY19" s="293"/>
      <c r="GZ19" s="293"/>
      <c r="HA19" s="293"/>
      <c r="HB19" s="293"/>
      <c r="HC19" s="293"/>
      <c r="HD19" s="293"/>
      <c r="HE19" s="293"/>
      <c r="HF19" s="293"/>
      <c r="HG19" s="293"/>
      <c r="HH19" s="293"/>
      <c r="HI19" s="293"/>
      <c r="HJ19" s="293"/>
      <c r="HK19" s="293"/>
      <c r="HL19" s="293"/>
      <c r="HM19" s="293"/>
      <c r="HN19" s="293"/>
      <c r="HO19" s="293"/>
      <c r="HP19" s="293"/>
      <c r="HQ19" s="293"/>
      <c r="HR19" s="293"/>
      <c r="HS19" s="293"/>
      <c r="HT19" s="293"/>
      <c r="HU19" s="293"/>
      <c r="HV19" s="293"/>
      <c r="HW19" s="293"/>
      <c r="HX19" s="293"/>
      <c r="HY19" s="293"/>
      <c r="HZ19" s="293"/>
      <c r="IA19" s="293"/>
      <c r="IB19" s="293"/>
      <c r="IC19" s="293"/>
      <c r="ID19" s="293"/>
      <c r="IE19" s="293"/>
      <c r="IF19" s="293"/>
      <c r="IG19" s="293"/>
      <c r="IH19" s="293"/>
      <c r="II19" s="293"/>
      <c r="IJ19" s="293"/>
      <c r="IK19" s="293"/>
      <c r="IL19" s="293"/>
      <c r="IM19" s="293"/>
      <c r="IN19" s="293"/>
      <c r="IO19" s="293"/>
      <c r="IP19" s="293"/>
      <c r="IQ19" s="293"/>
      <c r="IR19" s="293"/>
      <c r="IS19" s="293"/>
      <c r="IT19" s="293"/>
      <c r="IU19" s="293"/>
      <c r="IV19" s="293"/>
    </row>
    <row r="20" s="290" customFormat="1" customHeight="1" spans="1:256">
      <c r="A20" s="397" t="s">
        <v>20</v>
      </c>
      <c r="B20" s="398">
        <v>100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  <c r="CO20" s="293"/>
      <c r="CP20" s="293"/>
      <c r="CQ20" s="293"/>
      <c r="CR20" s="293"/>
      <c r="CS20" s="293"/>
      <c r="CT20" s="293"/>
      <c r="CU20" s="293"/>
      <c r="CV20" s="293"/>
      <c r="CW20" s="293"/>
      <c r="CX20" s="293"/>
      <c r="CY20" s="293"/>
      <c r="CZ20" s="293"/>
      <c r="DA20" s="293"/>
      <c r="DB20" s="293"/>
      <c r="DC20" s="293"/>
      <c r="DD20" s="293"/>
      <c r="DE20" s="293"/>
      <c r="DF20" s="293"/>
      <c r="DG20" s="293"/>
      <c r="DH20" s="293"/>
      <c r="DI20" s="293"/>
      <c r="DJ20" s="293"/>
      <c r="DK20" s="293"/>
      <c r="DL20" s="293"/>
      <c r="DM20" s="293"/>
      <c r="DN20" s="293"/>
      <c r="DO20" s="293"/>
      <c r="DP20" s="293"/>
      <c r="DQ20" s="293"/>
      <c r="DR20" s="293"/>
      <c r="DS20" s="293"/>
      <c r="DT20" s="293"/>
      <c r="DU20" s="293"/>
      <c r="DV20" s="293"/>
      <c r="DW20" s="293"/>
      <c r="DX20" s="293"/>
      <c r="DY20" s="293"/>
      <c r="DZ20" s="293"/>
      <c r="EA20" s="293"/>
      <c r="EB20" s="293"/>
      <c r="EC20" s="293"/>
      <c r="ED20" s="293"/>
      <c r="EE20" s="293"/>
      <c r="EF20" s="293"/>
      <c r="EG20" s="293"/>
      <c r="EH20" s="293"/>
      <c r="EI20" s="293"/>
      <c r="EJ20" s="293"/>
      <c r="EK20" s="293"/>
      <c r="EL20" s="293"/>
      <c r="EM20" s="293"/>
      <c r="EN20" s="293"/>
      <c r="EO20" s="293"/>
      <c r="EP20" s="293"/>
      <c r="EQ20" s="293"/>
      <c r="ER20" s="293"/>
      <c r="ES20" s="293"/>
      <c r="ET20" s="293"/>
      <c r="EU20" s="293"/>
      <c r="EV20" s="293"/>
      <c r="EW20" s="293"/>
      <c r="EX20" s="293"/>
      <c r="EY20" s="293"/>
      <c r="EZ20" s="293"/>
      <c r="FA20" s="293"/>
      <c r="FB20" s="293"/>
      <c r="FC20" s="293"/>
      <c r="FD20" s="293"/>
      <c r="FE20" s="293"/>
      <c r="FF20" s="293"/>
      <c r="FG20" s="293"/>
      <c r="FH20" s="293"/>
      <c r="FI20" s="293"/>
      <c r="FJ20" s="293"/>
      <c r="FK20" s="293"/>
      <c r="FL20" s="293"/>
      <c r="FM20" s="293"/>
      <c r="FN20" s="293"/>
      <c r="FO20" s="293"/>
      <c r="FP20" s="293"/>
      <c r="FQ20" s="293"/>
      <c r="FR20" s="293"/>
      <c r="FS20" s="293"/>
      <c r="FT20" s="293"/>
      <c r="FU20" s="293"/>
      <c r="FV20" s="293"/>
      <c r="FW20" s="293"/>
      <c r="FX20" s="293"/>
      <c r="FY20" s="293"/>
      <c r="FZ20" s="293"/>
      <c r="GA20" s="293"/>
      <c r="GB20" s="293"/>
      <c r="GC20" s="293"/>
      <c r="GD20" s="293"/>
      <c r="GE20" s="293"/>
      <c r="GF20" s="293"/>
      <c r="GG20" s="293"/>
      <c r="GH20" s="293"/>
      <c r="GI20" s="293"/>
      <c r="GJ20" s="293"/>
      <c r="GK20" s="293"/>
      <c r="GL20" s="293"/>
      <c r="GM20" s="293"/>
      <c r="GN20" s="293"/>
      <c r="GO20" s="293"/>
      <c r="GP20" s="293"/>
      <c r="GQ20" s="293"/>
      <c r="GR20" s="293"/>
      <c r="GS20" s="293"/>
      <c r="GT20" s="293"/>
      <c r="GU20" s="293"/>
      <c r="GV20" s="293"/>
      <c r="GW20" s="293"/>
      <c r="GX20" s="293"/>
      <c r="GY20" s="293"/>
      <c r="GZ20" s="293"/>
      <c r="HA20" s="293"/>
      <c r="HB20" s="293"/>
      <c r="HC20" s="293"/>
      <c r="HD20" s="293"/>
      <c r="HE20" s="293"/>
      <c r="HF20" s="293"/>
      <c r="HG20" s="293"/>
      <c r="HH20" s="293"/>
      <c r="HI20" s="293"/>
      <c r="HJ20" s="293"/>
      <c r="HK20" s="293"/>
      <c r="HL20" s="293"/>
      <c r="HM20" s="293"/>
      <c r="HN20" s="293"/>
      <c r="HO20" s="293"/>
      <c r="HP20" s="293"/>
      <c r="HQ20" s="293"/>
      <c r="HR20" s="293"/>
      <c r="HS20" s="293"/>
      <c r="HT20" s="293"/>
      <c r="HU20" s="293"/>
      <c r="HV20" s="293"/>
      <c r="HW20" s="293"/>
      <c r="HX20" s="293"/>
      <c r="HY20" s="293"/>
      <c r="HZ20" s="293"/>
      <c r="IA20" s="293"/>
      <c r="IB20" s="293"/>
      <c r="IC20" s="293"/>
      <c r="ID20" s="293"/>
      <c r="IE20" s="293"/>
      <c r="IF20" s="293"/>
      <c r="IG20" s="293"/>
      <c r="IH20" s="293"/>
      <c r="II20" s="293"/>
      <c r="IJ20" s="293"/>
      <c r="IK20" s="293"/>
      <c r="IL20" s="293"/>
      <c r="IM20" s="293"/>
      <c r="IN20" s="293"/>
      <c r="IO20" s="293"/>
      <c r="IP20" s="293"/>
      <c r="IQ20" s="293"/>
      <c r="IR20" s="293"/>
      <c r="IS20" s="293"/>
      <c r="IT20" s="293"/>
      <c r="IU20" s="293"/>
      <c r="IV20" s="293"/>
    </row>
    <row r="21" s="290" customFormat="1" customHeight="1" spans="1:256">
      <c r="A21" s="397" t="s">
        <v>21</v>
      </c>
      <c r="B21" s="398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3"/>
      <c r="CP21" s="293"/>
      <c r="CQ21" s="293"/>
      <c r="CR21" s="293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</row>
    <row r="22" s="290" customFormat="1" customHeight="1" spans="1:256">
      <c r="A22" s="396" t="s">
        <v>22</v>
      </c>
      <c r="B22" s="394">
        <f>SUM(B23:B28)</f>
        <v>116412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</row>
    <row r="23" s="290" customFormat="1" customHeight="1" spans="1:256">
      <c r="A23" s="397" t="s">
        <v>23</v>
      </c>
      <c r="B23" s="398">
        <v>5830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  <c r="CO23" s="293"/>
      <c r="CP23" s="293"/>
      <c r="CQ23" s="293"/>
      <c r="CR23" s="293"/>
      <c r="CS23" s="293"/>
      <c r="CT23" s="293"/>
      <c r="CU23" s="293"/>
      <c r="CV23" s="293"/>
      <c r="CW23" s="293"/>
      <c r="CX23" s="293"/>
      <c r="CY23" s="293"/>
      <c r="CZ23" s="293"/>
      <c r="DA23" s="293"/>
      <c r="DB23" s="293"/>
      <c r="DC23" s="293"/>
      <c r="DD23" s="293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</row>
    <row r="24" s="290" customFormat="1" customHeight="1" spans="1:256">
      <c r="A24" s="397" t="s">
        <v>24</v>
      </c>
      <c r="B24" s="398">
        <v>5400</v>
      </c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</row>
    <row r="25" s="290" customFormat="1" customHeight="1" spans="1:256">
      <c r="A25" s="397" t="s">
        <v>25</v>
      </c>
      <c r="B25" s="398">
        <v>6600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</row>
    <row r="26" s="290" customFormat="1" customHeight="1" spans="1:256">
      <c r="A26" s="397" t="s">
        <v>26</v>
      </c>
      <c r="B26" s="398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</row>
    <row r="27" s="290" customFormat="1" customHeight="1" spans="1:256">
      <c r="A27" s="397" t="s">
        <v>27</v>
      </c>
      <c r="B27" s="398">
        <v>97982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</row>
    <row r="28" s="290" customFormat="1" customHeight="1" spans="1:256">
      <c r="A28" s="397" t="s">
        <v>28</v>
      </c>
      <c r="B28" s="398">
        <v>600</v>
      </c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</row>
    <row r="29" s="290" customFormat="1" customHeight="1" spans="1:256">
      <c r="A29" s="394" t="s">
        <v>29</v>
      </c>
      <c r="B29" s="394">
        <f>SUM(B5,B22)</f>
        <v>179262</v>
      </c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  <c r="CO29" s="293"/>
      <c r="CP29" s="293"/>
      <c r="CQ29" s="293"/>
      <c r="CR29" s="293"/>
      <c r="CS29" s="293"/>
      <c r="CT29" s="293"/>
      <c r="CU29" s="293"/>
      <c r="CV29" s="293"/>
      <c r="CW29" s="293"/>
      <c r="CX29" s="293"/>
      <c r="CY29" s="293"/>
      <c r="CZ29" s="293"/>
      <c r="DA29" s="293"/>
      <c r="DB29" s="293"/>
      <c r="DC29" s="293"/>
      <c r="DD29" s="293"/>
      <c r="DE29" s="293"/>
      <c r="DF29" s="293"/>
      <c r="DG29" s="293"/>
      <c r="DH29" s="293"/>
      <c r="DI29" s="293"/>
      <c r="DJ29" s="293"/>
      <c r="DK29" s="293"/>
      <c r="DL29" s="293"/>
      <c r="DM29" s="293"/>
      <c r="DN29" s="293"/>
      <c r="DO29" s="293"/>
      <c r="DP29" s="293"/>
      <c r="DQ29" s="293"/>
      <c r="DR29" s="293"/>
      <c r="DS29" s="293"/>
      <c r="DT29" s="293"/>
      <c r="DU29" s="293"/>
      <c r="DV29" s="293"/>
      <c r="DW29" s="293"/>
      <c r="DX29" s="293"/>
      <c r="DY29" s="293"/>
      <c r="DZ29" s="293"/>
      <c r="EA29" s="293"/>
      <c r="EB29" s="293"/>
      <c r="EC29" s="293"/>
      <c r="ED29" s="293"/>
      <c r="EE29" s="293"/>
      <c r="EF29" s="293"/>
      <c r="EG29" s="293"/>
      <c r="EH29" s="293"/>
      <c r="EI29" s="293"/>
      <c r="EJ29" s="293"/>
      <c r="EK29" s="293"/>
      <c r="EL29" s="293"/>
      <c r="EM29" s="293"/>
      <c r="EN29" s="293"/>
      <c r="EO29" s="293"/>
      <c r="EP29" s="293"/>
      <c r="EQ29" s="293"/>
      <c r="ER29" s="293"/>
      <c r="ES29" s="293"/>
      <c r="ET29" s="293"/>
      <c r="EU29" s="293"/>
      <c r="EV29" s="293"/>
      <c r="EW29" s="293"/>
      <c r="EX29" s="293"/>
      <c r="EY29" s="293"/>
      <c r="EZ29" s="293"/>
      <c r="FA29" s="293"/>
      <c r="FB29" s="293"/>
      <c r="FC29" s="293"/>
      <c r="FD29" s="293"/>
      <c r="FE29" s="293"/>
      <c r="FF29" s="293"/>
      <c r="FG29" s="293"/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293"/>
      <c r="FT29" s="293"/>
      <c r="FU29" s="293"/>
      <c r="FV29" s="293"/>
      <c r="FW29" s="293"/>
      <c r="FX29" s="293"/>
      <c r="FY29" s="293"/>
      <c r="FZ29" s="293"/>
      <c r="GA29" s="293"/>
      <c r="GB29" s="293"/>
      <c r="GC29" s="293"/>
      <c r="GD29" s="293"/>
      <c r="GE29" s="293"/>
      <c r="GF29" s="293"/>
      <c r="GG29" s="293"/>
      <c r="GH29" s="293"/>
      <c r="GI29" s="293"/>
      <c r="GJ29" s="293"/>
      <c r="GK29" s="293"/>
      <c r="GL29" s="293"/>
      <c r="GM29" s="293"/>
      <c r="GN29" s="293"/>
      <c r="GO29" s="293"/>
      <c r="GP29" s="293"/>
      <c r="GQ29" s="293"/>
      <c r="GR29" s="293"/>
      <c r="GS29" s="293"/>
      <c r="GT29" s="293"/>
      <c r="GU29" s="293"/>
      <c r="GV29" s="293"/>
      <c r="GW29" s="293"/>
      <c r="GX29" s="293"/>
      <c r="GY29" s="293"/>
      <c r="GZ29" s="293"/>
      <c r="HA29" s="293"/>
      <c r="HB29" s="293"/>
      <c r="HC29" s="293"/>
      <c r="HD29" s="293"/>
      <c r="HE29" s="293"/>
      <c r="HF29" s="293"/>
      <c r="HG29" s="293"/>
      <c r="HH29" s="293"/>
      <c r="HI29" s="293"/>
      <c r="HJ29" s="293"/>
      <c r="HK29" s="293"/>
      <c r="HL29" s="293"/>
      <c r="HM29" s="293"/>
      <c r="HN29" s="293"/>
      <c r="HO29" s="293"/>
      <c r="HP29" s="293"/>
      <c r="HQ29" s="293"/>
      <c r="HR29" s="293"/>
      <c r="HS29" s="293"/>
      <c r="HT29" s="293"/>
      <c r="HU29" s="293"/>
      <c r="HV29" s="293"/>
      <c r="HW29" s="293"/>
      <c r="HX29" s="293"/>
      <c r="HY29" s="293"/>
      <c r="HZ29" s="293"/>
      <c r="IA29" s="293"/>
      <c r="IB29" s="293"/>
      <c r="IC29" s="293"/>
      <c r="ID29" s="293"/>
      <c r="IE29" s="293"/>
      <c r="IF29" s="293"/>
      <c r="IG29" s="293"/>
      <c r="IH29" s="293"/>
      <c r="II29" s="293"/>
      <c r="IJ29" s="293"/>
      <c r="IK29" s="293"/>
      <c r="IL29" s="293"/>
      <c r="IM29" s="293"/>
      <c r="IN29" s="293"/>
      <c r="IO29" s="293"/>
      <c r="IP29" s="293"/>
      <c r="IQ29" s="293"/>
      <c r="IR29" s="293"/>
      <c r="IS29" s="293"/>
      <c r="IT29" s="293"/>
      <c r="IU29" s="293"/>
      <c r="IV29" s="293"/>
    </row>
    <row r="30" s="290" customFormat="1" customHeight="1" spans="1:256">
      <c r="A30" s="399" t="s">
        <v>30</v>
      </c>
      <c r="B30" s="394">
        <f>SUM(B31:B34)</f>
        <v>48333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3"/>
      <c r="HJ30" s="293"/>
      <c r="HK30" s="293"/>
      <c r="HL30" s="293"/>
      <c r="HM30" s="293"/>
      <c r="HN30" s="293"/>
      <c r="HO30" s="293"/>
      <c r="HP30" s="293"/>
      <c r="HQ30" s="293"/>
      <c r="HR30" s="293"/>
      <c r="HS30" s="293"/>
      <c r="HT30" s="293"/>
      <c r="HU30" s="293"/>
      <c r="HV30" s="293"/>
      <c r="HW30" s="293"/>
      <c r="HX30" s="293"/>
      <c r="HY30" s="293"/>
      <c r="HZ30" s="293"/>
      <c r="IA30" s="293"/>
      <c r="IB30" s="293"/>
      <c r="IC30" s="293"/>
      <c r="ID30" s="293"/>
      <c r="IE30" s="293"/>
      <c r="IF30" s="293"/>
      <c r="IG30" s="293"/>
      <c r="IH30" s="293"/>
      <c r="II30" s="293"/>
      <c r="IJ30" s="293"/>
      <c r="IK30" s="293"/>
      <c r="IL30" s="293"/>
      <c r="IM30" s="293"/>
      <c r="IN30" s="293"/>
      <c r="IO30" s="293"/>
      <c r="IP30" s="293"/>
      <c r="IQ30" s="293"/>
      <c r="IR30" s="293"/>
      <c r="IS30" s="293"/>
      <c r="IT30" s="293"/>
      <c r="IU30" s="293"/>
      <c r="IV30" s="293"/>
    </row>
    <row r="31" s="290" customFormat="1" customHeight="1" spans="1:256">
      <c r="A31" s="400" t="s">
        <v>31</v>
      </c>
      <c r="B31" s="398">
        <v>34267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</row>
    <row r="32" s="290" customFormat="1" customHeight="1" spans="1:256">
      <c r="A32" s="400" t="s">
        <v>32</v>
      </c>
      <c r="B32" s="398">
        <v>30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</row>
    <row r="33" s="290" customFormat="1" customHeight="1" spans="1:256">
      <c r="A33" s="400" t="s">
        <v>33</v>
      </c>
      <c r="B33" s="398">
        <v>14036</v>
      </c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  <c r="CO33" s="293"/>
      <c r="CP33" s="293"/>
      <c r="CQ33" s="293"/>
      <c r="CR33" s="293"/>
      <c r="CS33" s="293"/>
      <c r="CT33" s="293"/>
      <c r="CU33" s="293"/>
      <c r="CV33" s="293"/>
      <c r="CW33" s="293"/>
      <c r="CX33" s="293"/>
      <c r="CY33" s="293"/>
      <c r="CZ33" s="293"/>
      <c r="DA33" s="293"/>
      <c r="DB33" s="293"/>
      <c r="DC33" s="293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293"/>
      <c r="FB33" s="293"/>
      <c r="FC33" s="293"/>
      <c r="FD33" s="293"/>
      <c r="FE33" s="293"/>
      <c r="FF33" s="293"/>
      <c r="FG33" s="293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293"/>
      <c r="FT33" s="293"/>
      <c r="FU33" s="293"/>
      <c r="FV33" s="293"/>
      <c r="FW33" s="293"/>
      <c r="FX33" s="293"/>
      <c r="FY33" s="293"/>
      <c r="FZ33" s="293"/>
      <c r="GA33" s="293"/>
      <c r="GB33" s="293"/>
      <c r="GC33" s="293"/>
      <c r="GD33" s="293"/>
      <c r="GE33" s="293"/>
      <c r="GF33" s="293"/>
      <c r="GG33" s="293"/>
      <c r="GH33" s="293"/>
      <c r="GI33" s="293"/>
      <c r="GJ33" s="293"/>
      <c r="GK33" s="293"/>
      <c r="GL33" s="293"/>
      <c r="GM33" s="293"/>
      <c r="GN33" s="293"/>
      <c r="GO33" s="293"/>
      <c r="GP33" s="293"/>
      <c r="GQ33" s="293"/>
      <c r="GR33" s="293"/>
      <c r="GS33" s="293"/>
      <c r="GT33" s="293"/>
      <c r="GU33" s="293"/>
      <c r="GV33" s="293"/>
      <c r="GW33" s="293"/>
      <c r="GX33" s="293"/>
      <c r="GY33" s="293"/>
      <c r="GZ33" s="293"/>
      <c r="HA33" s="293"/>
      <c r="HB33" s="293"/>
      <c r="HC33" s="293"/>
      <c r="HD33" s="293"/>
      <c r="HE33" s="293"/>
      <c r="HF33" s="293"/>
      <c r="HG33" s="293"/>
      <c r="HH33" s="293"/>
      <c r="HI33" s="293"/>
      <c r="HJ33" s="293"/>
      <c r="HK33" s="293"/>
      <c r="HL33" s="293"/>
      <c r="HM33" s="293"/>
      <c r="HN33" s="293"/>
      <c r="HO33" s="293"/>
      <c r="HP33" s="293"/>
      <c r="HQ33" s="293"/>
      <c r="HR33" s="293"/>
      <c r="HS33" s="293"/>
      <c r="HT33" s="293"/>
      <c r="HU33" s="293"/>
      <c r="HV33" s="293"/>
      <c r="HW33" s="293"/>
      <c r="HX33" s="293"/>
      <c r="HY33" s="293"/>
      <c r="HZ33" s="293"/>
      <c r="IA33" s="293"/>
      <c r="IB33" s="293"/>
      <c r="IC33" s="293"/>
      <c r="ID33" s="293"/>
      <c r="IE33" s="293"/>
      <c r="IF33" s="293"/>
      <c r="IG33" s="293"/>
      <c r="IH33" s="293"/>
      <c r="II33" s="293"/>
      <c r="IJ33" s="293"/>
      <c r="IK33" s="293"/>
      <c r="IL33" s="293"/>
      <c r="IM33" s="293"/>
      <c r="IN33" s="293"/>
      <c r="IO33" s="293"/>
      <c r="IP33" s="293"/>
      <c r="IQ33" s="293"/>
      <c r="IR33" s="293"/>
      <c r="IS33" s="293"/>
      <c r="IT33" s="293"/>
      <c r="IU33" s="293"/>
      <c r="IV33" s="293"/>
    </row>
    <row r="34" s="290" customFormat="1" customHeight="1" spans="1:256">
      <c r="A34" s="400" t="s">
        <v>34</v>
      </c>
      <c r="B34" s="398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</row>
    <row r="35" s="290" customFormat="1" customHeight="1" spans="1:256">
      <c r="A35" s="401" t="s">
        <v>35</v>
      </c>
      <c r="B35" s="394">
        <f>SUM(B36:B38,,B39,B40:B41)</f>
        <v>13583</v>
      </c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</row>
    <row r="36" s="290" customFormat="1" customHeight="1" spans="1:256">
      <c r="A36" s="400" t="s">
        <v>36</v>
      </c>
      <c r="B36" s="398">
        <v>8566</v>
      </c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</row>
    <row r="37" s="290" customFormat="1" customHeight="1" spans="1:256">
      <c r="A37" s="400" t="s">
        <v>37</v>
      </c>
      <c r="B37" s="398">
        <v>43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  <c r="CO37" s="293"/>
      <c r="CP37" s="293"/>
      <c r="CQ37" s="293"/>
      <c r="CR37" s="293"/>
      <c r="CS37" s="293"/>
      <c r="CT37" s="293"/>
      <c r="CU37" s="293"/>
      <c r="CV37" s="293"/>
      <c r="CW37" s="293"/>
      <c r="CX37" s="293"/>
      <c r="CY37" s="293"/>
      <c r="CZ37" s="293"/>
      <c r="DA37" s="293"/>
      <c r="DB37" s="293"/>
      <c r="DC37" s="293"/>
      <c r="DD37" s="293"/>
      <c r="DE37" s="293"/>
      <c r="DF37" s="293"/>
      <c r="DG37" s="293"/>
      <c r="DH37" s="293"/>
      <c r="DI37" s="293"/>
      <c r="DJ37" s="293"/>
      <c r="DK37" s="293"/>
      <c r="DL37" s="293"/>
      <c r="DM37" s="293"/>
      <c r="DN37" s="293"/>
      <c r="DO37" s="293"/>
      <c r="DP37" s="293"/>
      <c r="DQ37" s="293"/>
      <c r="DR37" s="293"/>
      <c r="DS37" s="293"/>
      <c r="DT37" s="293"/>
      <c r="DU37" s="293"/>
      <c r="DV37" s="293"/>
      <c r="DW37" s="293"/>
      <c r="DX37" s="293"/>
      <c r="DY37" s="293"/>
      <c r="DZ37" s="293"/>
      <c r="EA37" s="293"/>
      <c r="EB37" s="293"/>
      <c r="EC37" s="293"/>
      <c r="ED37" s="293"/>
      <c r="EE37" s="293"/>
      <c r="EF37" s="293"/>
      <c r="EG37" s="293"/>
      <c r="EH37" s="293"/>
      <c r="EI37" s="293"/>
      <c r="EJ37" s="293"/>
      <c r="EK37" s="293"/>
      <c r="EL37" s="293"/>
      <c r="EM37" s="293"/>
      <c r="EN37" s="293"/>
      <c r="EO37" s="293"/>
      <c r="EP37" s="293"/>
      <c r="EQ37" s="293"/>
      <c r="ER37" s="293"/>
      <c r="ES37" s="293"/>
      <c r="ET37" s="293"/>
      <c r="EU37" s="293"/>
      <c r="EV37" s="293"/>
      <c r="EW37" s="293"/>
      <c r="EX37" s="293"/>
      <c r="EY37" s="293"/>
      <c r="EZ37" s="293"/>
      <c r="FA37" s="293"/>
      <c r="FB37" s="293"/>
      <c r="FC37" s="293"/>
      <c r="FD37" s="293"/>
      <c r="FE37" s="293"/>
      <c r="FF37" s="293"/>
      <c r="FG37" s="293"/>
      <c r="FH37" s="293"/>
      <c r="FI37" s="293"/>
      <c r="FJ37" s="293"/>
      <c r="FK37" s="293"/>
      <c r="FL37" s="293"/>
      <c r="FM37" s="293"/>
      <c r="FN37" s="293"/>
      <c r="FO37" s="293"/>
      <c r="FP37" s="293"/>
      <c r="FQ37" s="293"/>
      <c r="FR37" s="293"/>
      <c r="FS37" s="293"/>
      <c r="FT37" s="293"/>
      <c r="FU37" s="293"/>
      <c r="FV37" s="293"/>
      <c r="FW37" s="293"/>
      <c r="FX37" s="293"/>
      <c r="FY37" s="293"/>
      <c r="FZ37" s="293"/>
      <c r="GA37" s="293"/>
      <c r="GB37" s="293"/>
      <c r="GC37" s="293"/>
      <c r="GD37" s="293"/>
      <c r="GE37" s="293"/>
      <c r="GF37" s="293"/>
      <c r="GG37" s="293"/>
      <c r="GH37" s="293"/>
      <c r="GI37" s="293"/>
      <c r="GJ37" s="293"/>
      <c r="GK37" s="293"/>
      <c r="GL37" s="293"/>
      <c r="GM37" s="293"/>
      <c r="GN37" s="293"/>
      <c r="GO37" s="293"/>
      <c r="GP37" s="293"/>
      <c r="GQ37" s="293"/>
      <c r="GR37" s="293"/>
      <c r="GS37" s="293"/>
      <c r="GT37" s="293"/>
      <c r="GU37" s="293"/>
      <c r="GV37" s="293"/>
      <c r="GW37" s="293"/>
      <c r="GX37" s="293"/>
      <c r="GY37" s="293"/>
      <c r="GZ37" s="293"/>
      <c r="HA37" s="293"/>
      <c r="HB37" s="293"/>
      <c r="HC37" s="293"/>
      <c r="HD37" s="293"/>
      <c r="HE37" s="293"/>
      <c r="HF37" s="293"/>
      <c r="HG37" s="293"/>
      <c r="HH37" s="293"/>
      <c r="HI37" s="293"/>
      <c r="HJ37" s="293"/>
      <c r="HK37" s="293"/>
      <c r="HL37" s="293"/>
      <c r="HM37" s="293"/>
      <c r="HN37" s="293"/>
      <c r="HO37" s="293"/>
      <c r="HP37" s="293"/>
      <c r="HQ37" s="293"/>
      <c r="HR37" s="293"/>
      <c r="HS37" s="293"/>
      <c r="HT37" s="293"/>
      <c r="HU37" s="293"/>
      <c r="HV37" s="293"/>
      <c r="HW37" s="293"/>
      <c r="HX37" s="293"/>
      <c r="HY37" s="293"/>
      <c r="HZ37" s="293"/>
      <c r="IA37" s="293"/>
      <c r="IB37" s="293"/>
      <c r="IC37" s="293"/>
      <c r="ID37" s="293"/>
      <c r="IE37" s="293"/>
      <c r="IF37" s="293"/>
      <c r="IG37" s="293"/>
      <c r="IH37" s="293"/>
      <c r="II37" s="293"/>
      <c r="IJ37" s="293"/>
      <c r="IK37" s="293"/>
      <c r="IL37" s="293"/>
      <c r="IM37" s="293"/>
      <c r="IN37" s="293"/>
      <c r="IO37" s="293"/>
      <c r="IP37" s="293"/>
      <c r="IQ37" s="293"/>
      <c r="IR37" s="293"/>
      <c r="IS37" s="293"/>
      <c r="IT37" s="293"/>
      <c r="IU37" s="293"/>
      <c r="IV37" s="293"/>
    </row>
    <row r="38" s="290" customFormat="1" customHeight="1" spans="1:256">
      <c r="A38" s="400" t="s">
        <v>38</v>
      </c>
      <c r="B38" s="398">
        <v>2807</v>
      </c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  <c r="CO38" s="293"/>
      <c r="CP38" s="293"/>
      <c r="CQ38" s="293"/>
      <c r="CR38" s="293"/>
      <c r="CS38" s="293"/>
      <c r="CT38" s="293"/>
      <c r="CU38" s="293"/>
      <c r="CV38" s="293"/>
      <c r="CW38" s="293"/>
      <c r="CX38" s="293"/>
      <c r="CY38" s="293"/>
      <c r="CZ38" s="293"/>
      <c r="DA38" s="293"/>
      <c r="DB38" s="293"/>
      <c r="DC38" s="293"/>
      <c r="DD38" s="293"/>
      <c r="DE38" s="293"/>
      <c r="DF38" s="293"/>
      <c r="DG38" s="293"/>
      <c r="DH38" s="293"/>
      <c r="DI38" s="293"/>
      <c r="DJ38" s="293"/>
      <c r="DK38" s="293"/>
      <c r="DL38" s="293"/>
      <c r="DM38" s="293"/>
      <c r="DN38" s="293"/>
      <c r="DO38" s="293"/>
      <c r="DP38" s="293"/>
      <c r="DQ38" s="293"/>
      <c r="DR38" s="293"/>
      <c r="DS38" s="293"/>
      <c r="DT38" s="293"/>
      <c r="DU38" s="293"/>
      <c r="DV38" s="293"/>
      <c r="DW38" s="293"/>
      <c r="DX38" s="293"/>
      <c r="DY38" s="293"/>
      <c r="DZ38" s="293"/>
      <c r="EA38" s="293"/>
      <c r="EB38" s="293"/>
      <c r="EC38" s="293"/>
      <c r="ED38" s="293"/>
      <c r="EE38" s="293"/>
      <c r="EF38" s="293"/>
      <c r="EG38" s="293"/>
      <c r="EH38" s="293"/>
      <c r="EI38" s="293"/>
      <c r="EJ38" s="293"/>
      <c r="EK38" s="293"/>
      <c r="EL38" s="293"/>
      <c r="EM38" s="293"/>
      <c r="EN38" s="293"/>
      <c r="EO38" s="293"/>
      <c r="EP38" s="293"/>
      <c r="EQ38" s="293"/>
      <c r="ER38" s="293"/>
      <c r="ES38" s="293"/>
      <c r="ET38" s="293"/>
      <c r="EU38" s="293"/>
      <c r="EV38" s="293"/>
      <c r="EW38" s="293"/>
      <c r="EX38" s="293"/>
      <c r="EY38" s="293"/>
      <c r="EZ38" s="293"/>
      <c r="FA38" s="293"/>
      <c r="FB38" s="293"/>
      <c r="FC38" s="293"/>
      <c r="FD38" s="293"/>
      <c r="FE38" s="293"/>
      <c r="FF38" s="293"/>
      <c r="FG38" s="293"/>
      <c r="FH38" s="293"/>
      <c r="FI38" s="293"/>
      <c r="FJ38" s="293"/>
      <c r="FK38" s="293"/>
      <c r="FL38" s="293"/>
      <c r="FM38" s="293"/>
      <c r="FN38" s="293"/>
      <c r="FO38" s="293"/>
      <c r="FP38" s="293"/>
      <c r="FQ38" s="293"/>
      <c r="FR38" s="293"/>
      <c r="FS38" s="293"/>
      <c r="FT38" s="293"/>
      <c r="FU38" s="293"/>
      <c r="FV38" s="293"/>
      <c r="FW38" s="293"/>
      <c r="FX38" s="293"/>
      <c r="FY38" s="293"/>
      <c r="FZ38" s="293"/>
      <c r="GA38" s="293"/>
      <c r="GB38" s="293"/>
      <c r="GC38" s="293"/>
      <c r="GD38" s="293"/>
      <c r="GE38" s="293"/>
      <c r="GF38" s="293"/>
      <c r="GG38" s="293"/>
      <c r="GH38" s="293"/>
      <c r="GI38" s="293"/>
      <c r="GJ38" s="293"/>
      <c r="GK38" s="293"/>
      <c r="GL38" s="293"/>
      <c r="GM38" s="293"/>
      <c r="GN38" s="293"/>
      <c r="GO38" s="293"/>
      <c r="GP38" s="293"/>
      <c r="GQ38" s="293"/>
      <c r="GR38" s="293"/>
      <c r="GS38" s="293"/>
      <c r="GT38" s="293"/>
      <c r="GU38" s="293"/>
      <c r="GV38" s="293"/>
      <c r="GW38" s="293"/>
      <c r="GX38" s="293"/>
      <c r="GY38" s="293"/>
      <c r="GZ38" s="293"/>
      <c r="HA38" s="293"/>
      <c r="HB38" s="293"/>
      <c r="HC38" s="293"/>
      <c r="HD38" s="293"/>
      <c r="HE38" s="293"/>
      <c r="HF38" s="293"/>
      <c r="HG38" s="293"/>
      <c r="HH38" s="293"/>
      <c r="HI38" s="293"/>
      <c r="HJ38" s="293"/>
      <c r="HK38" s="293"/>
      <c r="HL38" s="293"/>
      <c r="HM38" s="293"/>
      <c r="HN38" s="293"/>
      <c r="HO38" s="293"/>
      <c r="HP38" s="293"/>
      <c r="HQ38" s="293"/>
      <c r="HR38" s="293"/>
      <c r="HS38" s="293"/>
      <c r="HT38" s="293"/>
      <c r="HU38" s="293"/>
      <c r="HV38" s="293"/>
      <c r="HW38" s="293"/>
      <c r="HX38" s="293"/>
      <c r="HY38" s="293"/>
      <c r="HZ38" s="293"/>
      <c r="IA38" s="293"/>
      <c r="IB38" s="293"/>
      <c r="IC38" s="293"/>
      <c r="ID38" s="293"/>
      <c r="IE38" s="293"/>
      <c r="IF38" s="293"/>
      <c r="IG38" s="293"/>
      <c r="IH38" s="293"/>
      <c r="II38" s="293"/>
      <c r="IJ38" s="293"/>
      <c r="IK38" s="293"/>
      <c r="IL38" s="293"/>
      <c r="IM38" s="293"/>
      <c r="IN38" s="293"/>
      <c r="IO38" s="293"/>
      <c r="IP38" s="293"/>
      <c r="IQ38" s="293"/>
      <c r="IR38" s="293"/>
      <c r="IS38" s="293"/>
      <c r="IT38" s="293"/>
      <c r="IU38" s="293"/>
      <c r="IV38" s="293"/>
    </row>
    <row r="39" s="290" customFormat="1" customHeight="1" spans="1:256">
      <c r="A39" s="400" t="s">
        <v>39</v>
      </c>
      <c r="B39" s="398">
        <v>600</v>
      </c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</row>
    <row r="40" s="290" customFormat="1" customHeight="1" spans="1:256">
      <c r="A40" s="400" t="s">
        <v>40</v>
      </c>
      <c r="B40" s="398">
        <v>1567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</row>
    <row r="41" s="290" customFormat="1" customHeight="1" spans="1:256">
      <c r="A41" s="400" t="s">
        <v>41</v>
      </c>
      <c r="B41" s="398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  <c r="CO41" s="293"/>
      <c r="CP41" s="293"/>
      <c r="CQ41" s="293"/>
      <c r="CR41" s="293"/>
      <c r="CS41" s="293"/>
      <c r="CT41" s="293"/>
      <c r="CU41" s="293"/>
      <c r="CV41" s="293"/>
      <c r="CW41" s="293"/>
      <c r="CX41" s="293"/>
      <c r="CY41" s="293"/>
      <c r="CZ41" s="293"/>
      <c r="DA41" s="293"/>
      <c r="DB41" s="293"/>
      <c r="DC41" s="293"/>
      <c r="DD41" s="293"/>
      <c r="DE41" s="293"/>
      <c r="DF41" s="293"/>
      <c r="DG41" s="293"/>
      <c r="DH41" s="293"/>
      <c r="DI41" s="293"/>
      <c r="DJ41" s="293"/>
      <c r="DK41" s="293"/>
      <c r="DL41" s="293"/>
      <c r="DM41" s="293"/>
      <c r="DN41" s="293"/>
      <c r="DO41" s="293"/>
      <c r="DP41" s="293"/>
      <c r="DQ41" s="293"/>
      <c r="DR41" s="293"/>
      <c r="DS41" s="293"/>
      <c r="DT41" s="293"/>
      <c r="DU41" s="293"/>
      <c r="DV41" s="293"/>
      <c r="DW41" s="293"/>
      <c r="DX41" s="293"/>
      <c r="DY41" s="293"/>
      <c r="DZ41" s="293"/>
      <c r="EA41" s="293"/>
      <c r="EB41" s="293"/>
      <c r="EC41" s="293"/>
      <c r="ED41" s="293"/>
      <c r="EE41" s="293"/>
      <c r="EF41" s="293"/>
      <c r="EG41" s="293"/>
      <c r="EH41" s="293"/>
      <c r="EI41" s="293"/>
      <c r="EJ41" s="293"/>
      <c r="EK41" s="293"/>
      <c r="EL41" s="293"/>
      <c r="EM41" s="293"/>
      <c r="EN41" s="293"/>
      <c r="EO41" s="293"/>
      <c r="EP41" s="293"/>
      <c r="EQ41" s="293"/>
      <c r="ER41" s="293"/>
      <c r="ES41" s="293"/>
      <c r="ET41" s="293"/>
      <c r="EU41" s="293"/>
      <c r="EV41" s="293"/>
      <c r="EW41" s="293"/>
      <c r="EX41" s="293"/>
      <c r="EY41" s="293"/>
      <c r="EZ41" s="293"/>
      <c r="FA41" s="293"/>
      <c r="FB41" s="293"/>
      <c r="FC41" s="293"/>
      <c r="FD41" s="293"/>
      <c r="FE41" s="293"/>
      <c r="FF41" s="293"/>
      <c r="FG41" s="293"/>
      <c r="FH41" s="293"/>
      <c r="FI41" s="293"/>
      <c r="FJ41" s="293"/>
      <c r="FK41" s="293"/>
      <c r="FL41" s="293"/>
      <c r="FM41" s="293"/>
      <c r="FN41" s="293"/>
      <c r="FO41" s="293"/>
      <c r="FP41" s="293"/>
      <c r="FQ41" s="293"/>
      <c r="FR41" s="293"/>
      <c r="FS41" s="293"/>
      <c r="FT41" s="293"/>
      <c r="FU41" s="293"/>
      <c r="FV41" s="293"/>
      <c r="FW41" s="293"/>
      <c r="FX41" s="293"/>
      <c r="FY41" s="293"/>
      <c r="FZ41" s="293"/>
      <c r="GA41" s="293"/>
      <c r="GB41" s="293"/>
      <c r="GC41" s="293"/>
      <c r="GD41" s="293"/>
      <c r="GE41" s="293"/>
      <c r="GF41" s="293"/>
      <c r="GG41" s="293"/>
      <c r="GH41" s="293"/>
      <c r="GI41" s="293"/>
      <c r="GJ41" s="293"/>
      <c r="GK41" s="293"/>
      <c r="GL41" s="293"/>
      <c r="GM41" s="293"/>
      <c r="GN41" s="293"/>
      <c r="GO41" s="293"/>
      <c r="GP41" s="293"/>
      <c r="GQ41" s="293"/>
      <c r="GR41" s="293"/>
      <c r="GS41" s="293"/>
      <c r="GT41" s="293"/>
      <c r="GU41" s="293"/>
      <c r="GV41" s="293"/>
      <c r="GW41" s="293"/>
      <c r="GX41" s="293"/>
      <c r="GY41" s="293"/>
      <c r="GZ41" s="293"/>
      <c r="HA41" s="293"/>
      <c r="HB41" s="293"/>
      <c r="HC41" s="293"/>
      <c r="HD41" s="293"/>
      <c r="HE41" s="293"/>
      <c r="HF41" s="293"/>
      <c r="HG41" s="293"/>
      <c r="HH41" s="293"/>
      <c r="HI41" s="293"/>
      <c r="HJ41" s="293"/>
      <c r="HK41" s="293"/>
      <c r="HL41" s="293"/>
      <c r="HM41" s="293"/>
      <c r="HN41" s="293"/>
      <c r="HO41" s="293"/>
      <c r="HP41" s="293"/>
      <c r="HQ41" s="293"/>
      <c r="HR41" s="293"/>
      <c r="HS41" s="293"/>
      <c r="HT41" s="293"/>
      <c r="HU41" s="293"/>
      <c r="HV41" s="293"/>
      <c r="HW41" s="293"/>
      <c r="HX41" s="293"/>
      <c r="HY41" s="293"/>
      <c r="HZ41" s="293"/>
      <c r="IA41" s="293"/>
      <c r="IB41" s="293"/>
      <c r="IC41" s="293"/>
      <c r="ID41" s="293"/>
      <c r="IE41" s="293"/>
      <c r="IF41" s="293"/>
      <c r="IG41" s="293"/>
      <c r="IH41" s="293"/>
      <c r="II41" s="293"/>
      <c r="IJ41" s="293"/>
      <c r="IK41" s="293"/>
      <c r="IL41" s="293"/>
      <c r="IM41" s="293"/>
      <c r="IN41" s="293"/>
      <c r="IO41" s="293"/>
      <c r="IP41" s="293"/>
      <c r="IQ41" s="293"/>
      <c r="IR41" s="293"/>
      <c r="IS41" s="293"/>
      <c r="IT41" s="293"/>
      <c r="IU41" s="293"/>
      <c r="IV41" s="293"/>
    </row>
    <row r="42" s="290" customFormat="1" customHeight="1" spans="1:256">
      <c r="A42" s="402" t="s">
        <v>42</v>
      </c>
      <c r="B42" s="394">
        <f>SUM(B29,B30,B35)</f>
        <v>241178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  <c r="CO42" s="293"/>
      <c r="CP42" s="293"/>
      <c r="CQ42" s="293"/>
      <c r="CR42" s="293"/>
      <c r="CS42" s="293"/>
      <c r="CT42" s="293"/>
      <c r="CU42" s="293"/>
      <c r="CV42" s="293"/>
      <c r="CW42" s="293"/>
      <c r="CX42" s="293"/>
      <c r="CY42" s="293"/>
      <c r="CZ42" s="293"/>
      <c r="DA42" s="293"/>
      <c r="DB42" s="293"/>
      <c r="DC42" s="293"/>
      <c r="DD42" s="293"/>
      <c r="DE42" s="293"/>
      <c r="DF42" s="293"/>
      <c r="DG42" s="293"/>
      <c r="DH42" s="293"/>
      <c r="DI42" s="293"/>
      <c r="DJ42" s="293"/>
      <c r="DK42" s="293"/>
      <c r="DL42" s="293"/>
      <c r="DM42" s="293"/>
      <c r="DN42" s="293"/>
      <c r="DO42" s="293"/>
      <c r="DP42" s="293"/>
      <c r="DQ42" s="293"/>
      <c r="DR42" s="293"/>
      <c r="DS42" s="293"/>
      <c r="DT42" s="293"/>
      <c r="DU42" s="293"/>
      <c r="DV42" s="293"/>
      <c r="DW42" s="293"/>
      <c r="DX42" s="293"/>
      <c r="DY42" s="293"/>
      <c r="DZ42" s="293"/>
      <c r="EA42" s="293"/>
      <c r="EB42" s="293"/>
      <c r="EC42" s="293"/>
      <c r="ED42" s="293"/>
      <c r="EE42" s="293"/>
      <c r="EF42" s="293"/>
      <c r="EG42" s="293"/>
      <c r="EH42" s="293"/>
      <c r="EI42" s="293"/>
      <c r="EJ42" s="293"/>
      <c r="EK42" s="293"/>
      <c r="EL42" s="293"/>
      <c r="EM42" s="293"/>
      <c r="EN42" s="293"/>
      <c r="EO42" s="293"/>
      <c r="EP42" s="293"/>
      <c r="EQ42" s="293"/>
      <c r="ER42" s="293"/>
      <c r="ES42" s="293"/>
      <c r="ET42" s="293"/>
      <c r="EU42" s="293"/>
      <c r="EV42" s="293"/>
      <c r="EW42" s="293"/>
      <c r="EX42" s="293"/>
      <c r="EY42" s="293"/>
      <c r="EZ42" s="293"/>
      <c r="FA42" s="293"/>
      <c r="FB42" s="293"/>
      <c r="FC42" s="293"/>
      <c r="FD42" s="293"/>
      <c r="FE42" s="293"/>
      <c r="FF42" s="293"/>
      <c r="FG42" s="293"/>
      <c r="FH42" s="293"/>
      <c r="FI42" s="293"/>
      <c r="FJ42" s="293"/>
      <c r="FK42" s="293"/>
      <c r="FL42" s="293"/>
      <c r="FM42" s="293"/>
      <c r="FN42" s="293"/>
      <c r="FO42" s="293"/>
      <c r="FP42" s="293"/>
      <c r="FQ42" s="293"/>
      <c r="FR42" s="293"/>
      <c r="FS42" s="293"/>
      <c r="FT42" s="293"/>
      <c r="FU42" s="293"/>
      <c r="FV42" s="293"/>
      <c r="FW42" s="293"/>
      <c r="FX42" s="293"/>
      <c r="FY42" s="293"/>
      <c r="FZ42" s="293"/>
      <c r="GA42" s="293"/>
      <c r="GB42" s="293"/>
      <c r="GC42" s="293"/>
      <c r="GD42" s="293"/>
      <c r="GE42" s="293"/>
      <c r="GF42" s="293"/>
      <c r="GG42" s="293"/>
      <c r="GH42" s="293"/>
      <c r="GI42" s="293"/>
      <c r="GJ42" s="293"/>
      <c r="GK42" s="293"/>
      <c r="GL42" s="293"/>
      <c r="GM42" s="293"/>
      <c r="GN42" s="293"/>
      <c r="GO42" s="293"/>
      <c r="GP42" s="293"/>
      <c r="GQ42" s="293"/>
      <c r="GR42" s="293"/>
      <c r="GS42" s="293"/>
      <c r="GT42" s="293"/>
      <c r="GU42" s="293"/>
      <c r="GV42" s="293"/>
      <c r="GW42" s="293"/>
      <c r="GX42" s="293"/>
      <c r="GY42" s="293"/>
      <c r="GZ42" s="293"/>
      <c r="HA42" s="293"/>
      <c r="HB42" s="293"/>
      <c r="HC42" s="293"/>
      <c r="HD42" s="293"/>
      <c r="HE42" s="293"/>
      <c r="HF42" s="293"/>
      <c r="HG42" s="293"/>
      <c r="HH42" s="293"/>
      <c r="HI42" s="293"/>
      <c r="HJ42" s="293"/>
      <c r="HK42" s="293"/>
      <c r="HL42" s="293"/>
      <c r="HM42" s="293"/>
      <c r="HN42" s="293"/>
      <c r="HO42" s="293"/>
      <c r="HP42" s="293"/>
      <c r="HQ42" s="293"/>
      <c r="HR42" s="293"/>
      <c r="HS42" s="293"/>
      <c r="HT42" s="293"/>
      <c r="HU42" s="293"/>
      <c r="HV42" s="293"/>
      <c r="HW42" s="293"/>
      <c r="HX42" s="293"/>
      <c r="HY42" s="293"/>
      <c r="HZ42" s="293"/>
      <c r="IA42" s="293"/>
      <c r="IB42" s="293"/>
      <c r="IC42" s="293"/>
      <c r="ID42" s="293"/>
      <c r="IE42" s="293"/>
      <c r="IF42" s="293"/>
      <c r="IG42" s="293"/>
      <c r="IH42" s="293"/>
      <c r="II42" s="293"/>
      <c r="IJ42" s="293"/>
      <c r="IK42" s="293"/>
      <c r="IL42" s="293"/>
      <c r="IM42" s="293"/>
      <c r="IN42" s="293"/>
      <c r="IO42" s="293"/>
      <c r="IP42" s="293"/>
      <c r="IQ42" s="293"/>
      <c r="IR42" s="293"/>
      <c r="IS42" s="293"/>
      <c r="IT42" s="293"/>
      <c r="IU42" s="293"/>
      <c r="IV42" s="293"/>
    </row>
    <row r="43" s="290" customFormat="1" customHeight="1" spans="1:256">
      <c r="A43" s="403" t="s">
        <v>43</v>
      </c>
      <c r="B43" s="398">
        <f>B5+B30+B35</f>
        <v>124766</v>
      </c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  <c r="CO43" s="293"/>
      <c r="CP43" s="293"/>
      <c r="CQ43" s="293"/>
      <c r="CR43" s="293"/>
      <c r="CS43" s="293"/>
      <c r="CT43" s="293"/>
      <c r="CU43" s="293"/>
      <c r="CV43" s="293"/>
      <c r="CW43" s="293"/>
      <c r="CX43" s="293"/>
      <c r="CY43" s="293"/>
      <c r="CZ43" s="293"/>
      <c r="DA43" s="293"/>
      <c r="DB43" s="293"/>
      <c r="DC43" s="293"/>
      <c r="DD43" s="293"/>
      <c r="DE43" s="293"/>
      <c r="DF43" s="293"/>
      <c r="DG43" s="293"/>
      <c r="DH43" s="293"/>
      <c r="DI43" s="293"/>
      <c r="DJ43" s="293"/>
      <c r="DK43" s="293"/>
      <c r="DL43" s="293"/>
      <c r="DM43" s="293"/>
      <c r="DN43" s="293"/>
      <c r="DO43" s="293"/>
      <c r="DP43" s="293"/>
      <c r="DQ43" s="293"/>
      <c r="DR43" s="293"/>
      <c r="DS43" s="293"/>
      <c r="DT43" s="293"/>
      <c r="DU43" s="293"/>
      <c r="DV43" s="293"/>
      <c r="DW43" s="293"/>
      <c r="DX43" s="293"/>
      <c r="DY43" s="293"/>
      <c r="DZ43" s="293"/>
      <c r="EA43" s="293"/>
      <c r="EB43" s="293"/>
      <c r="EC43" s="293"/>
      <c r="ED43" s="293"/>
      <c r="EE43" s="293"/>
      <c r="EF43" s="293"/>
      <c r="EG43" s="293"/>
      <c r="EH43" s="293"/>
      <c r="EI43" s="293"/>
      <c r="EJ43" s="293"/>
      <c r="EK43" s="293"/>
      <c r="EL43" s="293"/>
      <c r="EM43" s="293"/>
      <c r="EN43" s="293"/>
      <c r="EO43" s="293"/>
      <c r="EP43" s="293"/>
      <c r="EQ43" s="293"/>
      <c r="ER43" s="293"/>
      <c r="ES43" s="293"/>
      <c r="ET43" s="293"/>
      <c r="EU43" s="293"/>
      <c r="EV43" s="293"/>
      <c r="EW43" s="293"/>
      <c r="EX43" s="293"/>
      <c r="EY43" s="293"/>
      <c r="EZ43" s="293"/>
      <c r="FA43" s="293"/>
      <c r="FB43" s="293"/>
      <c r="FC43" s="293"/>
      <c r="FD43" s="293"/>
      <c r="FE43" s="293"/>
      <c r="FF43" s="293"/>
      <c r="FG43" s="293"/>
      <c r="FH43" s="293"/>
      <c r="FI43" s="293"/>
      <c r="FJ43" s="293"/>
      <c r="FK43" s="293"/>
      <c r="FL43" s="293"/>
      <c r="FM43" s="293"/>
      <c r="FN43" s="293"/>
      <c r="FO43" s="293"/>
      <c r="FP43" s="293"/>
      <c r="FQ43" s="293"/>
      <c r="FR43" s="293"/>
      <c r="FS43" s="293"/>
      <c r="FT43" s="293"/>
      <c r="FU43" s="293"/>
      <c r="FV43" s="293"/>
      <c r="FW43" s="293"/>
      <c r="FX43" s="293"/>
      <c r="FY43" s="293"/>
      <c r="FZ43" s="293"/>
      <c r="GA43" s="293"/>
      <c r="GB43" s="293"/>
      <c r="GC43" s="293"/>
      <c r="GD43" s="293"/>
      <c r="GE43" s="293"/>
      <c r="GF43" s="293"/>
      <c r="GG43" s="293"/>
      <c r="GH43" s="293"/>
      <c r="GI43" s="293"/>
      <c r="GJ43" s="293"/>
      <c r="GK43" s="293"/>
      <c r="GL43" s="293"/>
      <c r="GM43" s="293"/>
      <c r="GN43" s="293"/>
      <c r="GO43" s="293"/>
      <c r="GP43" s="293"/>
      <c r="GQ43" s="293"/>
      <c r="GR43" s="293"/>
      <c r="GS43" s="293"/>
      <c r="GT43" s="293"/>
      <c r="GU43" s="293"/>
      <c r="GV43" s="293"/>
      <c r="GW43" s="293"/>
      <c r="GX43" s="293"/>
      <c r="GY43" s="293"/>
      <c r="GZ43" s="293"/>
      <c r="HA43" s="293"/>
      <c r="HB43" s="293"/>
      <c r="HC43" s="293"/>
      <c r="HD43" s="293"/>
      <c r="HE43" s="293"/>
      <c r="HF43" s="293"/>
      <c r="HG43" s="293"/>
      <c r="HH43" s="293"/>
      <c r="HI43" s="293"/>
      <c r="HJ43" s="293"/>
      <c r="HK43" s="293"/>
      <c r="HL43" s="293"/>
      <c r="HM43" s="293"/>
      <c r="HN43" s="293"/>
      <c r="HO43" s="293"/>
      <c r="HP43" s="293"/>
      <c r="HQ43" s="293"/>
      <c r="HR43" s="293"/>
      <c r="HS43" s="293"/>
      <c r="HT43" s="293"/>
      <c r="HU43" s="293"/>
      <c r="HV43" s="293"/>
      <c r="HW43" s="293"/>
      <c r="HX43" s="293"/>
      <c r="HY43" s="293"/>
      <c r="HZ43" s="293"/>
      <c r="IA43" s="293"/>
      <c r="IB43" s="293"/>
      <c r="IC43" s="293"/>
      <c r="ID43" s="293"/>
      <c r="IE43" s="293"/>
      <c r="IF43" s="293"/>
      <c r="IG43" s="293"/>
      <c r="IH43" s="293"/>
      <c r="II43" s="293"/>
      <c r="IJ43" s="293"/>
      <c r="IK43" s="293"/>
      <c r="IL43" s="293"/>
      <c r="IM43" s="293"/>
      <c r="IN43" s="293"/>
      <c r="IO43" s="293"/>
      <c r="IP43" s="293"/>
      <c r="IQ43" s="293"/>
      <c r="IR43" s="293"/>
      <c r="IS43" s="293"/>
      <c r="IT43" s="293"/>
      <c r="IU43" s="293"/>
      <c r="IV43" s="293"/>
    </row>
    <row r="44" s="290" customFormat="1" customHeight="1" spans="1:256">
      <c r="A44" s="403" t="s">
        <v>44</v>
      </c>
      <c r="B44" s="398">
        <f>B22</f>
        <v>116412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  <c r="CO44" s="293"/>
      <c r="CP44" s="293"/>
      <c r="CQ44" s="293"/>
      <c r="CR44" s="293"/>
      <c r="CS44" s="293"/>
      <c r="CT44" s="293"/>
      <c r="CU44" s="293"/>
      <c r="CV44" s="293"/>
      <c r="CW44" s="293"/>
      <c r="CX44" s="293"/>
      <c r="CY44" s="293"/>
      <c r="CZ44" s="293"/>
      <c r="DA44" s="293"/>
      <c r="DB44" s="293"/>
      <c r="DC44" s="293"/>
      <c r="DD44" s="293"/>
      <c r="DE44" s="293"/>
      <c r="DF44" s="293"/>
      <c r="DG44" s="293"/>
      <c r="DH44" s="293"/>
      <c r="DI44" s="293"/>
      <c r="DJ44" s="293"/>
      <c r="DK44" s="293"/>
      <c r="DL44" s="293"/>
      <c r="DM44" s="293"/>
      <c r="DN44" s="293"/>
      <c r="DO44" s="293"/>
      <c r="DP44" s="293"/>
      <c r="DQ44" s="293"/>
      <c r="DR44" s="293"/>
      <c r="DS44" s="293"/>
      <c r="DT44" s="293"/>
      <c r="DU44" s="293"/>
      <c r="DV44" s="293"/>
      <c r="DW44" s="293"/>
      <c r="DX44" s="293"/>
      <c r="DY44" s="293"/>
      <c r="DZ44" s="293"/>
      <c r="EA44" s="293"/>
      <c r="EB44" s="293"/>
      <c r="EC44" s="293"/>
      <c r="ED44" s="293"/>
      <c r="EE44" s="293"/>
      <c r="EF44" s="293"/>
      <c r="EG44" s="293"/>
      <c r="EH44" s="293"/>
      <c r="EI44" s="293"/>
      <c r="EJ44" s="293"/>
      <c r="EK44" s="293"/>
      <c r="EL44" s="293"/>
      <c r="EM44" s="293"/>
      <c r="EN44" s="293"/>
      <c r="EO44" s="293"/>
      <c r="EP44" s="293"/>
      <c r="EQ44" s="293"/>
      <c r="ER44" s="293"/>
      <c r="ES44" s="293"/>
      <c r="ET44" s="293"/>
      <c r="EU44" s="293"/>
      <c r="EV44" s="293"/>
      <c r="EW44" s="293"/>
      <c r="EX44" s="293"/>
      <c r="EY44" s="293"/>
      <c r="EZ44" s="293"/>
      <c r="FA44" s="293"/>
      <c r="FB44" s="293"/>
      <c r="FC44" s="293"/>
      <c r="FD44" s="293"/>
      <c r="FE44" s="293"/>
      <c r="FF44" s="293"/>
      <c r="FG44" s="293"/>
      <c r="FH44" s="293"/>
      <c r="FI44" s="293"/>
      <c r="FJ44" s="293"/>
      <c r="FK44" s="293"/>
      <c r="FL44" s="293"/>
      <c r="FM44" s="293"/>
      <c r="FN44" s="293"/>
      <c r="FO44" s="293"/>
      <c r="FP44" s="293"/>
      <c r="FQ44" s="293"/>
      <c r="FR44" s="293"/>
      <c r="FS44" s="293"/>
      <c r="FT44" s="293"/>
      <c r="FU44" s="293"/>
      <c r="FV44" s="293"/>
      <c r="FW44" s="293"/>
      <c r="FX44" s="293"/>
      <c r="FY44" s="293"/>
      <c r="FZ44" s="293"/>
      <c r="GA44" s="293"/>
      <c r="GB44" s="293"/>
      <c r="GC44" s="293"/>
      <c r="GD44" s="293"/>
      <c r="GE44" s="293"/>
      <c r="GF44" s="293"/>
      <c r="GG44" s="293"/>
      <c r="GH44" s="293"/>
      <c r="GI44" s="293"/>
      <c r="GJ44" s="293"/>
      <c r="GK44" s="293"/>
      <c r="GL44" s="293"/>
      <c r="GM44" s="293"/>
      <c r="GN44" s="293"/>
      <c r="GO44" s="293"/>
      <c r="GP44" s="293"/>
      <c r="GQ44" s="293"/>
      <c r="GR44" s="293"/>
      <c r="GS44" s="293"/>
      <c r="GT44" s="293"/>
      <c r="GU44" s="293"/>
      <c r="GV44" s="293"/>
      <c r="GW44" s="293"/>
      <c r="GX44" s="293"/>
      <c r="GY44" s="293"/>
      <c r="GZ44" s="293"/>
      <c r="HA44" s="293"/>
      <c r="HB44" s="293"/>
      <c r="HC44" s="293"/>
      <c r="HD44" s="293"/>
      <c r="HE44" s="293"/>
      <c r="HF44" s="293"/>
      <c r="HG44" s="293"/>
      <c r="HH44" s="293"/>
      <c r="HI44" s="293"/>
      <c r="HJ44" s="293"/>
      <c r="HK44" s="293"/>
      <c r="HL44" s="293"/>
      <c r="HM44" s="293"/>
      <c r="HN44" s="293"/>
      <c r="HO44" s="293"/>
      <c r="HP44" s="293"/>
      <c r="HQ44" s="293"/>
      <c r="HR44" s="293"/>
      <c r="HS44" s="293"/>
      <c r="HT44" s="293"/>
      <c r="HU44" s="293"/>
      <c r="HV44" s="293"/>
      <c r="HW44" s="293"/>
      <c r="HX44" s="293"/>
      <c r="HY44" s="293"/>
      <c r="HZ44" s="293"/>
      <c r="IA44" s="293"/>
      <c r="IB44" s="293"/>
      <c r="IC44" s="293"/>
      <c r="ID44" s="293"/>
      <c r="IE44" s="293"/>
      <c r="IF44" s="293"/>
      <c r="IG44" s="293"/>
      <c r="IH44" s="293"/>
      <c r="II44" s="293"/>
      <c r="IJ44" s="293"/>
      <c r="IK44" s="293"/>
      <c r="IL44" s="293"/>
      <c r="IM44" s="293"/>
      <c r="IN44" s="293"/>
      <c r="IO44" s="293"/>
      <c r="IP44" s="293"/>
      <c r="IQ44" s="293"/>
      <c r="IR44" s="293"/>
      <c r="IS44" s="293"/>
      <c r="IT44" s="293"/>
      <c r="IU44" s="293"/>
      <c r="IV44" s="293"/>
    </row>
    <row r="45" s="290" customFormat="1" customHeight="1" spans="1:256">
      <c r="A45" s="404"/>
      <c r="B45" s="404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  <c r="CO45" s="293"/>
      <c r="CP45" s="293"/>
      <c r="CQ45" s="293"/>
      <c r="CR45" s="293"/>
      <c r="CS45" s="293"/>
      <c r="CT45" s="293"/>
      <c r="CU45" s="293"/>
      <c r="CV45" s="293"/>
      <c r="CW45" s="293"/>
      <c r="CX45" s="293"/>
      <c r="CY45" s="293"/>
      <c r="CZ45" s="293"/>
      <c r="DA45" s="293"/>
      <c r="DB45" s="293"/>
      <c r="DC45" s="293"/>
      <c r="DD45" s="293"/>
      <c r="DE45" s="293"/>
      <c r="DF45" s="293"/>
      <c r="DG45" s="293"/>
      <c r="DH45" s="293"/>
      <c r="DI45" s="293"/>
      <c r="DJ45" s="293"/>
      <c r="DK45" s="293"/>
      <c r="DL45" s="293"/>
      <c r="DM45" s="293"/>
      <c r="DN45" s="293"/>
      <c r="DO45" s="293"/>
      <c r="DP45" s="293"/>
      <c r="DQ45" s="293"/>
      <c r="DR45" s="293"/>
      <c r="DS45" s="293"/>
      <c r="DT45" s="293"/>
      <c r="DU45" s="293"/>
      <c r="DV45" s="293"/>
      <c r="DW45" s="293"/>
      <c r="DX45" s="293"/>
      <c r="DY45" s="293"/>
      <c r="DZ45" s="293"/>
      <c r="EA45" s="293"/>
      <c r="EB45" s="293"/>
      <c r="EC45" s="293"/>
      <c r="ED45" s="293"/>
      <c r="EE45" s="293"/>
      <c r="EF45" s="293"/>
      <c r="EG45" s="293"/>
      <c r="EH45" s="293"/>
      <c r="EI45" s="293"/>
      <c r="EJ45" s="293"/>
      <c r="EK45" s="293"/>
      <c r="EL45" s="293"/>
      <c r="EM45" s="293"/>
      <c r="EN45" s="293"/>
      <c r="EO45" s="293"/>
      <c r="EP45" s="293"/>
      <c r="EQ45" s="293"/>
      <c r="ER45" s="293"/>
      <c r="ES45" s="293"/>
      <c r="ET45" s="293"/>
      <c r="EU45" s="293"/>
      <c r="EV45" s="293"/>
      <c r="EW45" s="293"/>
      <c r="EX45" s="293"/>
      <c r="EY45" s="293"/>
      <c r="EZ45" s="293"/>
      <c r="FA45" s="293"/>
      <c r="FB45" s="293"/>
      <c r="FC45" s="293"/>
      <c r="FD45" s="293"/>
      <c r="FE45" s="293"/>
      <c r="FF45" s="293"/>
      <c r="FG45" s="293"/>
      <c r="FH45" s="293"/>
      <c r="FI45" s="293"/>
      <c r="FJ45" s="293"/>
      <c r="FK45" s="293"/>
      <c r="FL45" s="293"/>
      <c r="FM45" s="293"/>
      <c r="FN45" s="293"/>
      <c r="FO45" s="293"/>
      <c r="FP45" s="293"/>
      <c r="FQ45" s="293"/>
      <c r="FR45" s="293"/>
      <c r="FS45" s="293"/>
      <c r="FT45" s="293"/>
      <c r="FU45" s="293"/>
      <c r="FV45" s="293"/>
      <c r="FW45" s="293"/>
      <c r="FX45" s="293"/>
      <c r="FY45" s="293"/>
      <c r="FZ45" s="293"/>
      <c r="GA45" s="293"/>
      <c r="GB45" s="293"/>
      <c r="GC45" s="293"/>
      <c r="GD45" s="293"/>
      <c r="GE45" s="293"/>
      <c r="GF45" s="293"/>
      <c r="GG45" s="293"/>
      <c r="GH45" s="293"/>
      <c r="GI45" s="293"/>
      <c r="GJ45" s="293"/>
      <c r="GK45" s="293"/>
      <c r="GL45" s="293"/>
      <c r="GM45" s="293"/>
      <c r="GN45" s="293"/>
      <c r="GO45" s="293"/>
      <c r="GP45" s="293"/>
      <c r="GQ45" s="293"/>
      <c r="GR45" s="293"/>
      <c r="GS45" s="293"/>
      <c r="GT45" s="293"/>
      <c r="GU45" s="293"/>
      <c r="GV45" s="293"/>
      <c r="GW45" s="293"/>
      <c r="GX45" s="293"/>
      <c r="GY45" s="293"/>
      <c r="GZ45" s="293"/>
      <c r="HA45" s="293"/>
      <c r="HB45" s="293"/>
      <c r="HC45" s="293"/>
      <c r="HD45" s="293"/>
      <c r="HE45" s="293"/>
      <c r="HF45" s="293"/>
      <c r="HG45" s="293"/>
      <c r="HH45" s="293"/>
      <c r="HI45" s="293"/>
      <c r="HJ45" s="293"/>
      <c r="HK45" s="293"/>
      <c r="HL45" s="293"/>
      <c r="HM45" s="293"/>
      <c r="HN45" s="293"/>
      <c r="HO45" s="293"/>
      <c r="HP45" s="293"/>
      <c r="HQ45" s="293"/>
      <c r="HR45" s="293"/>
      <c r="HS45" s="293"/>
      <c r="HT45" s="293"/>
      <c r="HU45" s="293"/>
      <c r="HV45" s="293"/>
      <c r="HW45" s="293"/>
      <c r="HX45" s="293"/>
      <c r="HY45" s="293"/>
      <c r="HZ45" s="293"/>
      <c r="IA45" s="293"/>
      <c r="IB45" s="293"/>
      <c r="IC45" s="293"/>
      <c r="ID45" s="293"/>
      <c r="IE45" s="293"/>
      <c r="IF45" s="293"/>
      <c r="IG45" s="293"/>
      <c r="IH45" s="293"/>
      <c r="II45" s="293"/>
      <c r="IJ45" s="293"/>
      <c r="IK45" s="293"/>
      <c r="IL45" s="293"/>
      <c r="IM45" s="293"/>
      <c r="IN45" s="293"/>
      <c r="IO45" s="293"/>
      <c r="IP45" s="293"/>
      <c r="IQ45" s="293"/>
      <c r="IR45" s="293"/>
      <c r="IS45" s="293"/>
      <c r="IT45" s="293"/>
      <c r="IU45" s="293"/>
      <c r="IV45" s="293"/>
    </row>
    <row r="46" s="290" customFormat="1" customHeight="1"/>
  </sheetData>
  <mergeCells count="2">
    <mergeCell ref="A2:B2"/>
    <mergeCell ref="A45:B45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8"/>
  <sheetViews>
    <sheetView tabSelected="1" workbookViewId="0">
      <pane xSplit="1" ySplit="5" topLeftCell="B890" activePane="bottomRight" state="frozen"/>
      <selection/>
      <selection pane="topRight"/>
      <selection pane="bottomLeft"/>
      <selection pane="bottomRight" activeCell="H902" sqref="H902"/>
    </sheetView>
  </sheetViews>
  <sheetFormatPr defaultColWidth="9" defaultRowHeight="13.5"/>
  <cols>
    <col min="1" max="1" width="20" style="83" customWidth="1"/>
    <col min="2" max="2" width="8.625" style="84" customWidth="1"/>
    <col min="3" max="3" width="10.625" style="85" customWidth="1"/>
    <col min="4" max="4" width="10.125" style="85" customWidth="1"/>
    <col min="5" max="5" width="10.25" style="84" customWidth="1"/>
    <col min="6" max="7" width="10.5" style="86" customWidth="1"/>
    <col min="8" max="8" width="10.125" style="86" customWidth="1"/>
    <col min="9" max="9" width="9.75" style="86" customWidth="1"/>
    <col min="10" max="10" width="9" style="4" customWidth="1"/>
    <col min="11" max="11" width="15.375" style="87" customWidth="1"/>
    <col min="12" max="12" width="18.375" style="4" hidden="1" customWidth="1"/>
    <col min="13" max="16384" width="9" style="88"/>
  </cols>
  <sheetData>
    <row r="1" s="4" customFormat="1" spans="1:11">
      <c r="A1" s="89" t="s">
        <v>2233</v>
      </c>
      <c r="B1" s="90"/>
      <c r="C1" s="85"/>
      <c r="D1" s="85"/>
      <c r="E1" s="84"/>
      <c r="F1" s="86"/>
      <c r="G1" s="86"/>
      <c r="H1" s="86"/>
      <c r="I1" s="86"/>
      <c r="K1" s="87"/>
    </row>
    <row r="2" s="4" customFormat="1" ht="26.1" customHeight="1" spans="1:11">
      <c r="A2" s="91" t="s">
        <v>2234</v>
      </c>
      <c r="B2" s="92"/>
      <c r="C2" s="93"/>
      <c r="D2" s="93"/>
      <c r="E2" s="92"/>
      <c r="F2" s="94"/>
      <c r="G2" s="94"/>
      <c r="H2" s="94"/>
      <c r="I2" s="94"/>
      <c r="J2" s="94"/>
      <c r="K2" s="113"/>
    </row>
    <row r="3" s="4" customFormat="1" ht="17.1" customHeight="1" spans="1:12">
      <c r="A3" s="89" t="s">
        <v>2235</v>
      </c>
      <c r="B3" s="84"/>
      <c r="C3" s="85"/>
      <c r="D3" s="85"/>
      <c r="E3" s="84"/>
      <c r="F3" s="86"/>
      <c r="G3" s="86"/>
      <c r="H3" s="86"/>
      <c r="I3" s="86"/>
      <c r="K3" s="114" t="s">
        <v>2</v>
      </c>
      <c r="L3" s="114" t="s">
        <v>2</v>
      </c>
    </row>
    <row r="4" s="4" customFormat="1" ht="25" customHeight="1" spans="1:12">
      <c r="A4" s="95" t="s">
        <v>2236</v>
      </c>
      <c r="B4" s="96" t="s">
        <v>2237</v>
      </c>
      <c r="C4" s="97" t="s">
        <v>2238</v>
      </c>
      <c r="D4" s="97" t="s">
        <v>2239</v>
      </c>
      <c r="E4" s="98" t="s">
        <v>2240</v>
      </c>
      <c r="F4" s="99" t="s">
        <v>2241</v>
      </c>
      <c r="G4" s="100"/>
      <c r="H4" s="100"/>
      <c r="I4" s="115"/>
      <c r="J4" s="96" t="s">
        <v>2242</v>
      </c>
      <c r="K4" s="116" t="s">
        <v>2243</v>
      </c>
      <c r="L4" s="117" t="s">
        <v>2244</v>
      </c>
    </row>
    <row r="5" s="4" customFormat="1" ht="25" customHeight="1" spans="1:12">
      <c r="A5" s="101"/>
      <c r="B5" s="102"/>
      <c r="C5" s="103"/>
      <c r="D5" s="103"/>
      <c r="E5" s="104"/>
      <c r="F5" s="96" t="s">
        <v>2245</v>
      </c>
      <c r="G5" s="96" t="s">
        <v>1410</v>
      </c>
      <c r="H5" s="96" t="s">
        <v>2246</v>
      </c>
      <c r="I5" s="96" t="s">
        <v>1412</v>
      </c>
      <c r="J5" s="102"/>
      <c r="K5" s="96"/>
      <c r="L5" s="117"/>
    </row>
    <row r="6" s="72" customFormat="1" ht="24" customHeight="1" spans="1:12">
      <c r="A6" s="33" t="s">
        <v>2247</v>
      </c>
      <c r="B6" s="105">
        <v>24</v>
      </c>
      <c r="C6" s="106"/>
      <c r="D6" s="106"/>
      <c r="E6" s="105">
        <f t="shared" ref="E6:E21" si="0">B6+C6+D6</f>
        <v>24</v>
      </c>
      <c r="F6" s="105">
        <f t="shared" ref="F6:F69" si="1">SUM(G6:I6)</f>
        <v>24</v>
      </c>
      <c r="G6" s="105">
        <v>24</v>
      </c>
      <c r="H6" s="105"/>
      <c r="I6" s="105"/>
      <c r="J6" s="118"/>
      <c r="K6" s="118"/>
      <c r="L6" s="119" t="s">
        <v>2248</v>
      </c>
    </row>
    <row r="7" s="72" customFormat="1" ht="24" customHeight="1" spans="1:12">
      <c r="A7" s="33" t="s">
        <v>2249</v>
      </c>
      <c r="B7" s="105">
        <v>50</v>
      </c>
      <c r="C7" s="106"/>
      <c r="D7" s="106"/>
      <c r="E7" s="105">
        <f t="shared" si="0"/>
        <v>50</v>
      </c>
      <c r="F7" s="105">
        <f t="shared" si="1"/>
        <v>50</v>
      </c>
      <c r="G7" s="105">
        <v>50</v>
      </c>
      <c r="H7" s="105"/>
      <c r="I7" s="105"/>
      <c r="J7" s="118"/>
      <c r="K7" s="118"/>
      <c r="L7" s="120"/>
    </row>
    <row r="8" s="72" customFormat="1" ht="24" customHeight="1" spans="1:12">
      <c r="A8" s="33" t="s">
        <v>2250</v>
      </c>
      <c r="B8" s="105">
        <v>42</v>
      </c>
      <c r="C8" s="106"/>
      <c r="D8" s="106"/>
      <c r="E8" s="105">
        <f t="shared" si="0"/>
        <v>42</v>
      </c>
      <c r="F8" s="105">
        <f t="shared" si="1"/>
        <v>42</v>
      </c>
      <c r="G8" s="105">
        <v>42</v>
      </c>
      <c r="H8" s="105"/>
      <c r="I8" s="105"/>
      <c r="J8" s="118"/>
      <c r="K8" s="118"/>
      <c r="L8" s="120"/>
    </row>
    <row r="9" s="72" customFormat="1" ht="24" customHeight="1" spans="1:12">
      <c r="A9" s="33" t="s">
        <v>2251</v>
      </c>
      <c r="B9" s="105">
        <v>25</v>
      </c>
      <c r="C9" s="106"/>
      <c r="D9" s="106"/>
      <c r="E9" s="105">
        <f t="shared" si="0"/>
        <v>25</v>
      </c>
      <c r="F9" s="105">
        <f t="shared" si="1"/>
        <v>25</v>
      </c>
      <c r="G9" s="105">
        <v>25</v>
      </c>
      <c r="H9" s="105"/>
      <c r="I9" s="105"/>
      <c r="J9" s="118"/>
      <c r="K9" s="118"/>
      <c r="L9" s="120"/>
    </row>
    <row r="10" s="72" customFormat="1" ht="24" customHeight="1" spans="1:12">
      <c r="A10" s="33" t="s">
        <v>2252</v>
      </c>
      <c r="B10" s="105">
        <v>15</v>
      </c>
      <c r="C10" s="106"/>
      <c r="D10" s="106"/>
      <c r="E10" s="105">
        <f t="shared" si="0"/>
        <v>15</v>
      </c>
      <c r="F10" s="105">
        <f t="shared" si="1"/>
        <v>15</v>
      </c>
      <c r="G10" s="105">
        <v>15</v>
      </c>
      <c r="H10" s="105"/>
      <c r="I10" s="105"/>
      <c r="J10" s="118"/>
      <c r="K10" s="118"/>
      <c r="L10" s="120"/>
    </row>
    <row r="11" s="73" customFormat="1" ht="24" customHeight="1" spans="1:12">
      <c r="A11" s="107" t="s">
        <v>2253</v>
      </c>
      <c r="B11" s="107">
        <f>SUM(B6:B10)</f>
        <v>156</v>
      </c>
      <c r="C11" s="108">
        <f>SUM(C6:C10)</f>
        <v>0</v>
      </c>
      <c r="D11" s="108">
        <f>SUM(D6:D10)</f>
        <v>0</v>
      </c>
      <c r="E11" s="105">
        <f t="shared" si="0"/>
        <v>156</v>
      </c>
      <c r="F11" s="108">
        <f t="shared" si="1"/>
        <v>156</v>
      </c>
      <c r="G11" s="108">
        <f t="shared" ref="G11:J11" si="2">SUM(G6:G10)</f>
        <v>156</v>
      </c>
      <c r="H11" s="108">
        <f t="shared" si="2"/>
        <v>0</v>
      </c>
      <c r="I11" s="108">
        <f t="shared" si="2"/>
        <v>0</v>
      </c>
      <c r="J11" s="108">
        <f t="shared" si="2"/>
        <v>0</v>
      </c>
      <c r="K11" s="107"/>
      <c r="L11" s="120"/>
    </row>
    <row r="12" s="72" customFormat="1" ht="24" customHeight="1" spans="1:12">
      <c r="A12" s="109" t="s">
        <v>2254</v>
      </c>
      <c r="B12" s="110">
        <v>26</v>
      </c>
      <c r="C12" s="108"/>
      <c r="D12" s="108"/>
      <c r="E12" s="105">
        <f t="shared" si="0"/>
        <v>26</v>
      </c>
      <c r="F12" s="105">
        <f t="shared" si="1"/>
        <v>26</v>
      </c>
      <c r="G12" s="109">
        <v>26</v>
      </c>
      <c r="H12" s="109"/>
      <c r="I12" s="109"/>
      <c r="J12" s="109"/>
      <c r="K12" s="109"/>
      <c r="L12" s="119"/>
    </row>
    <row r="13" s="72" customFormat="1" ht="24" customHeight="1" spans="1:12">
      <c r="A13" s="109" t="s">
        <v>2255</v>
      </c>
      <c r="B13" s="110">
        <v>26</v>
      </c>
      <c r="C13" s="108"/>
      <c r="D13" s="108"/>
      <c r="E13" s="105">
        <f t="shared" si="0"/>
        <v>26</v>
      </c>
      <c r="F13" s="105">
        <f t="shared" si="1"/>
        <v>26</v>
      </c>
      <c r="G13" s="109">
        <v>26</v>
      </c>
      <c r="H13" s="109"/>
      <c r="I13" s="109"/>
      <c r="J13" s="109"/>
      <c r="K13" s="109"/>
      <c r="L13" s="120"/>
    </row>
    <row r="14" s="72" customFormat="1" ht="24" customHeight="1" spans="1:12">
      <c r="A14" s="109" t="s">
        <v>2256</v>
      </c>
      <c r="B14" s="110">
        <v>7</v>
      </c>
      <c r="C14" s="108"/>
      <c r="D14" s="108"/>
      <c r="E14" s="105">
        <f t="shared" si="0"/>
        <v>7</v>
      </c>
      <c r="F14" s="105">
        <f t="shared" si="1"/>
        <v>7</v>
      </c>
      <c r="G14" s="109">
        <v>7</v>
      </c>
      <c r="H14" s="109"/>
      <c r="I14" s="109"/>
      <c r="J14" s="109"/>
      <c r="K14" s="109"/>
      <c r="L14" s="120"/>
    </row>
    <row r="15" s="72" customFormat="1" ht="24" customHeight="1" spans="1:12">
      <c r="A15" s="109" t="s">
        <v>2257</v>
      </c>
      <c r="B15" s="110">
        <v>15</v>
      </c>
      <c r="C15" s="108"/>
      <c r="D15" s="108"/>
      <c r="E15" s="105">
        <f t="shared" si="0"/>
        <v>15</v>
      </c>
      <c r="F15" s="105">
        <f t="shared" si="1"/>
        <v>15</v>
      </c>
      <c r="G15" s="109">
        <v>15</v>
      </c>
      <c r="H15" s="109"/>
      <c r="I15" s="109"/>
      <c r="J15" s="109"/>
      <c r="K15" s="109"/>
      <c r="L15" s="120"/>
    </row>
    <row r="16" s="72" customFormat="1" ht="24" customHeight="1" spans="1:12">
      <c r="A16" s="109" t="s">
        <v>2258</v>
      </c>
      <c r="B16" s="110">
        <v>7</v>
      </c>
      <c r="C16" s="108"/>
      <c r="D16" s="108"/>
      <c r="E16" s="105">
        <f t="shared" si="0"/>
        <v>7</v>
      </c>
      <c r="F16" s="105">
        <f t="shared" si="1"/>
        <v>7</v>
      </c>
      <c r="G16" s="109">
        <v>7</v>
      </c>
      <c r="H16" s="109"/>
      <c r="I16" s="109"/>
      <c r="J16" s="109"/>
      <c r="K16" s="109"/>
      <c r="L16" s="120"/>
    </row>
    <row r="17" s="72" customFormat="1" ht="24" customHeight="1" spans="1:12">
      <c r="A17" s="109" t="s">
        <v>2259</v>
      </c>
      <c r="B17" s="110">
        <v>5</v>
      </c>
      <c r="C17" s="108"/>
      <c r="D17" s="108"/>
      <c r="E17" s="105">
        <f t="shared" si="0"/>
        <v>5</v>
      </c>
      <c r="F17" s="105">
        <f t="shared" si="1"/>
        <v>5</v>
      </c>
      <c r="G17" s="109">
        <v>5</v>
      </c>
      <c r="H17" s="109"/>
      <c r="I17" s="109"/>
      <c r="J17" s="109"/>
      <c r="K17" s="109"/>
      <c r="L17" s="120"/>
    </row>
    <row r="18" s="72" customFormat="1" ht="24" customHeight="1" spans="1:12">
      <c r="A18" s="109" t="s">
        <v>2260</v>
      </c>
      <c r="B18" s="110">
        <v>10</v>
      </c>
      <c r="C18" s="108"/>
      <c r="D18" s="108"/>
      <c r="E18" s="105">
        <f t="shared" si="0"/>
        <v>10</v>
      </c>
      <c r="F18" s="105">
        <f t="shared" si="1"/>
        <v>10</v>
      </c>
      <c r="G18" s="109">
        <v>10</v>
      </c>
      <c r="H18" s="109"/>
      <c r="I18" s="109"/>
      <c r="J18" s="109"/>
      <c r="K18" s="109"/>
      <c r="L18" s="120"/>
    </row>
    <row r="19" s="72" customFormat="1" ht="24" customHeight="1" spans="1:12">
      <c r="A19" s="109" t="s">
        <v>2261</v>
      </c>
      <c r="B19" s="110">
        <v>10</v>
      </c>
      <c r="C19" s="108"/>
      <c r="D19" s="108"/>
      <c r="E19" s="105">
        <f t="shared" si="0"/>
        <v>10</v>
      </c>
      <c r="F19" s="105">
        <f t="shared" si="1"/>
        <v>10</v>
      </c>
      <c r="G19" s="109">
        <v>10</v>
      </c>
      <c r="H19" s="109"/>
      <c r="I19" s="109"/>
      <c r="J19" s="109"/>
      <c r="K19" s="109"/>
      <c r="L19" s="120"/>
    </row>
    <row r="20" s="72" customFormat="1" ht="24" customHeight="1" spans="1:12">
      <c r="A20" s="109" t="s">
        <v>2262</v>
      </c>
      <c r="B20" s="110"/>
      <c r="C20" s="108"/>
      <c r="D20" s="108"/>
      <c r="E20" s="105">
        <f t="shared" si="0"/>
        <v>0</v>
      </c>
      <c r="F20" s="105">
        <f t="shared" si="1"/>
        <v>0</v>
      </c>
      <c r="G20" s="109"/>
      <c r="H20" s="109"/>
      <c r="I20" s="109"/>
      <c r="J20" s="109"/>
      <c r="K20" s="109"/>
      <c r="L20" s="120"/>
    </row>
    <row r="21" s="72" customFormat="1" ht="24" customHeight="1" spans="1:12">
      <c r="A21" s="109" t="s">
        <v>2263</v>
      </c>
      <c r="B21" s="110"/>
      <c r="C21" s="108"/>
      <c r="D21" s="108"/>
      <c r="E21" s="105">
        <f t="shared" si="0"/>
        <v>0</v>
      </c>
      <c r="F21" s="105">
        <f t="shared" si="1"/>
        <v>0</v>
      </c>
      <c r="G21" s="109"/>
      <c r="H21" s="109"/>
      <c r="I21" s="109"/>
      <c r="J21" s="109"/>
      <c r="K21" s="109"/>
      <c r="L21" s="120"/>
    </row>
    <row r="22" s="73" customFormat="1" ht="24" customHeight="1" spans="1:12">
      <c r="A22" s="107" t="s">
        <v>2264</v>
      </c>
      <c r="B22" s="107">
        <f>SUM(B12:B21)</f>
        <v>106</v>
      </c>
      <c r="C22" s="108">
        <f>SUM(C12:C21)</f>
        <v>0</v>
      </c>
      <c r="D22" s="108">
        <f>SUM(D12:D21)</f>
        <v>0</v>
      </c>
      <c r="E22" s="107">
        <f>SUM(E12:E21)</f>
        <v>106</v>
      </c>
      <c r="F22" s="108">
        <f t="shared" si="1"/>
        <v>106</v>
      </c>
      <c r="G22" s="108">
        <f t="shared" ref="G22:J22" si="3">SUM(G12:G21)</f>
        <v>106</v>
      </c>
      <c r="H22" s="108">
        <f t="shared" si="3"/>
        <v>0</v>
      </c>
      <c r="I22" s="108">
        <f t="shared" si="3"/>
        <v>0</v>
      </c>
      <c r="J22" s="108">
        <f t="shared" si="3"/>
        <v>0</v>
      </c>
      <c r="K22" s="107"/>
      <c r="L22" s="120"/>
    </row>
    <row r="23" s="72" customFormat="1" ht="24" customHeight="1" spans="1:12">
      <c r="A23" s="109" t="s">
        <v>2265</v>
      </c>
      <c r="B23" s="110">
        <v>19.8</v>
      </c>
      <c r="C23" s="108">
        <v>0.2</v>
      </c>
      <c r="D23" s="108"/>
      <c r="E23" s="105">
        <f t="shared" ref="E23:E56" si="4">B23+C23+D23</f>
        <v>20</v>
      </c>
      <c r="F23" s="105">
        <f t="shared" si="1"/>
        <v>20</v>
      </c>
      <c r="G23" s="109">
        <v>20</v>
      </c>
      <c r="H23" s="109"/>
      <c r="I23" s="109"/>
      <c r="J23" s="109"/>
      <c r="K23" s="109"/>
      <c r="L23" s="121"/>
    </row>
    <row r="24" s="72" customFormat="1" ht="24" customHeight="1" spans="1:12">
      <c r="A24" s="109" t="s">
        <v>2266</v>
      </c>
      <c r="B24" s="110">
        <v>15</v>
      </c>
      <c r="C24" s="108"/>
      <c r="D24" s="108"/>
      <c r="E24" s="105">
        <f t="shared" si="4"/>
        <v>15</v>
      </c>
      <c r="F24" s="105">
        <f t="shared" si="1"/>
        <v>15</v>
      </c>
      <c r="G24" s="109">
        <v>15</v>
      </c>
      <c r="H24" s="109"/>
      <c r="I24" s="109"/>
      <c r="J24" s="109"/>
      <c r="K24" s="109"/>
      <c r="L24" s="121"/>
    </row>
    <row r="25" s="72" customFormat="1" ht="24" customHeight="1" spans="1:12">
      <c r="A25" s="109" t="s">
        <v>2267</v>
      </c>
      <c r="B25" s="110">
        <v>13</v>
      </c>
      <c r="C25" s="108"/>
      <c r="D25" s="108"/>
      <c r="E25" s="105">
        <f t="shared" si="4"/>
        <v>13</v>
      </c>
      <c r="F25" s="105">
        <f t="shared" si="1"/>
        <v>13</v>
      </c>
      <c r="G25" s="109">
        <v>13</v>
      </c>
      <c r="H25" s="109"/>
      <c r="I25" s="109"/>
      <c r="J25" s="109"/>
      <c r="K25" s="109"/>
      <c r="L25" s="121"/>
    </row>
    <row r="26" s="72" customFormat="1" ht="24" customHeight="1" spans="1:12">
      <c r="A26" s="109" t="s">
        <v>2268</v>
      </c>
      <c r="B26" s="110">
        <v>7</v>
      </c>
      <c r="C26" s="108"/>
      <c r="D26" s="108"/>
      <c r="E26" s="105">
        <f t="shared" si="4"/>
        <v>7</v>
      </c>
      <c r="F26" s="105">
        <f t="shared" si="1"/>
        <v>7</v>
      </c>
      <c r="G26" s="109">
        <v>7</v>
      </c>
      <c r="H26" s="109"/>
      <c r="I26" s="109"/>
      <c r="J26" s="109"/>
      <c r="K26" s="109"/>
      <c r="L26" s="121"/>
    </row>
    <row r="27" s="72" customFormat="1" ht="24" customHeight="1" spans="1:12">
      <c r="A27" s="109" t="s">
        <v>2269</v>
      </c>
      <c r="B27" s="110">
        <v>12</v>
      </c>
      <c r="C27" s="108"/>
      <c r="D27" s="108">
        <v>-12</v>
      </c>
      <c r="E27" s="105">
        <f t="shared" si="4"/>
        <v>0</v>
      </c>
      <c r="F27" s="105">
        <f t="shared" si="1"/>
        <v>0</v>
      </c>
      <c r="G27" s="109">
        <v>0</v>
      </c>
      <c r="H27" s="109"/>
      <c r="I27" s="109"/>
      <c r="J27" s="109"/>
      <c r="K27" s="109"/>
      <c r="L27" s="121"/>
    </row>
    <row r="28" s="72" customFormat="1" ht="24" customHeight="1" spans="1:12">
      <c r="A28" s="109" t="s">
        <v>2270</v>
      </c>
      <c r="B28" s="110">
        <v>28</v>
      </c>
      <c r="C28" s="108"/>
      <c r="D28" s="108"/>
      <c r="E28" s="105">
        <f t="shared" si="4"/>
        <v>28</v>
      </c>
      <c r="F28" s="105">
        <f t="shared" si="1"/>
        <v>28</v>
      </c>
      <c r="G28" s="109">
        <v>28</v>
      </c>
      <c r="H28" s="109"/>
      <c r="I28" s="109"/>
      <c r="J28" s="109"/>
      <c r="K28" s="109"/>
      <c r="L28" s="121"/>
    </row>
    <row r="29" s="72" customFormat="1" ht="24" customHeight="1" spans="1:12">
      <c r="A29" s="109" t="s">
        <v>2271</v>
      </c>
      <c r="B29" s="110">
        <v>8</v>
      </c>
      <c r="C29" s="108"/>
      <c r="D29" s="108"/>
      <c r="E29" s="105">
        <f t="shared" si="4"/>
        <v>8</v>
      </c>
      <c r="F29" s="105">
        <f t="shared" si="1"/>
        <v>8</v>
      </c>
      <c r="G29" s="109">
        <v>8</v>
      </c>
      <c r="H29" s="109"/>
      <c r="I29" s="109"/>
      <c r="J29" s="109"/>
      <c r="K29" s="109"/>
      <c r="L29" s="121"/>
    </row>
    <row r="30" s="72" customFormat="1" ht="24" customHeight="1" spans="1:12">
      <c r="A30" s="111" t="s">
        <v>2272</v>
      </c>
      <c r="B30" s="110">
        <v>30</v>
      </c>
      <c r="C30" s="108"/>
      <c r="D30" s="108"/>
      <c r="E30" s="105">
        <f t="shared" si="4"/>
        <v>30</v>
      </c>
      <c r="F30" s="105">
        <f t="shared" si="1"/>
        <v>30</v>
      </c>
      <c r="G30" s="109">
        <v>30</v>
      </c>
      <c r="H30" s="109"/>
      <c r="I30" s="109"/>
      <c r="J30" s="109"/>
      <c r="K30" s="109"/>
      <c r="L30" s="121"/>
    </row>
    <row r="31" s="72" customFormat="1" ht="24" customHeight="1" spans="1:12">
      <c r="A31" s="111" t="s">
        <v>2273</v>
      </c>
      <c r="B31" s="110">
        <v>5.2</v>
      </c>
      <c r="C31" s="108"/>
      <c r="D31" s="108">
        <v>-5.2</v>
      </c>
      <c r="E31" s="105">
        <f t="shared" si="4"/>
        <v>0</v>
      </c>
      <c r="F31" s="105">
        <f t="shared" si="1"/>
        <v>0</v>
      </c>
      <c r="G31" s="109">
        <v>0</v>
      </c>
      <c r="H31" s="109"/>
      <c r="I31" s="109"/>
      <c r="J31" s="109"/>
      <c r="K31" s="109"/>
      <c r="L31" s="121"/>
    </row>
    <row r="32" s="72" customFormat="1" ht="24" customHeight="1" spans="1:12">
      <c r="A32" s="111" t="s">
        <v>2274</v>
      </c>
      <c r="B32" s="110">
        <v>30</v>
      </c>
      <c r="C32" s="108">
        <v>9</v>
      </c>
      <c r="D32" s="108"/>
      <c r="E32" s="105">
        <f t="shared" si="4"/>
        <v>39</v>
      </c>
      <c r="F32" s="105">
        <f t="shared" si="1"/>
        <v>39</v>
      </c>
      <c r="G32" s="109">
        <v>39</v>
      </c>
      <c r="H32" s="109"/>
      <c r="I32" s="109"/>
      <c r="J32" s="109"/>
      <c r="K32" s="109"/>
      <c r="L32" s="121"/>
    </row>
    <row r="33" s="72" customFormat="1" ht="24" customHeight="1" spans="1:12">
      <c r="A33" s="111" t="s">
        <v>2275</v>
      </c>
      <c r="B33" s="110">
        <v>8</v>
      </c>
      <c r="C33" s="108"/>
      <c r="D33" s="108"/>
      <c r="E33" s="105">
        <f t="shared" si="4"/>
        <v>8</v>
      </c>
      <c r="F33" s="105">
        <f t="shared" si="1"/>
        <v>8</v>
      </c>
      <c r="G33" s="109">
        <v>8</v>
      </c>
      <c r="H33" s="109"/>
      <c r="I33" s="109"/>
      <c r="J33" s="109"/>
      <c r="K33" s="109"/>
      <c r="L33" s="121"/>
    </row>
    <row r="34" s="72" customFormat="1" ht="24" customHeight="1" spans="1:12">
      <c r="A34" s="111" t="s">
        <v>2276</v>
      </c>
      <c r="B34" s="110">
        <v>8</v>
      </c>
      <c r="C34" s="108"/>
      <c r="D34" s="108"/>
      <c r="E34" s="105">
        <f t="shared" si="4"/>
        <v>8</v>
      </c>
      <c r="F34" s="105">
        <f t="shared" si="1"/>
        <v>8</v>
      </c>
      <c r="G34" s="109">
        <v>8</v>
      </c>
      <c r="H34" s="109"/>
      <c r="I34" s="109"/>
      <c r="J34" s="109"/>
      <c r="K34" s="109"/>
      <c r="L34" s="121"/>
    </row>
    <row r="35" s="72" customFormat="1" ht="24" customHeight="1" spans="1:12">
      <c r="A35" s="111" t="s">
        <v>2277</v>
      </c>
      <c r="B35" s="110">
        <v>33</v>
      </c>
      <c r="C35" s="108"/>
      <c r="D35" s="108">
        <v>-4</v>
      </c>
      <c r="E35" s="105">
        <f t="shared" si="4"/>
        <v>29</v>
      </c>
      <c r="F35" s="105">
        <f t="shared" si="1"/>
        <v>29</v>
      </c>
      <c r="G35" s="109">
        <v>29</v>
      </c>
      <c r="H35" s="109"/>
      <c r="I35" s="109"/>
      <c r="J35" s="109"/>
      <c r="K35" s="109"/>
      <c r="L35" s="121"/>
    </row>
    <row r="36" s="72" customFormat="1" ht="24" customHeight="1" spans="1:12">
      <c r="A36" s="111" t="s">
        <v>2278</v>
      </c>
      <c r="B36" s="110">
        <v>5</v>
      </c>
      <c r="C36" s="108"/>
      <c r="D36" s="108"/>
      <c r="E36" s="105">
        <f t="shared" si="4"/>
        <v>5</v>
      </c>
      <c r="F36" s="105">
        <f t="shared" si="1"/>
        <v>5</v>
      </c>
      <c r="G36" s="109">
        <v>5</v>
      </c>
      <c r="H36" s="109"/>
      <c r="I36" s="109"/>
      <c r="J36" s="109"/>
      <c r="K36" s="109"/>
      <c r="L36" s="121"/>
    </row>
    <row r="37" s="72" customFormat="1" ht="24" customHeight="1" spans="1:12">
      <c r="A37" s="111" t="s">
        <v>2279</v>
      </c>
      <c r="B37" s="110">
        <v>5</v>
      </c>
      <c r="C37" s="108"/>
      <c r="D37" s="108"/>
      <c r="E37" s="105">
        <f t="shared" si="4"/>
        <v>5</v>
      </c>
      <c r="F37" s="105">
        <f t="shared" si="1"/>
        <v>5</v>
      </c>
      <c r="G37" s="109">
        <v>5</v>
      </c>
      <c r="H37" s="109"/>
      <c r="I37" s="109"/>
      <c r="J37" s="109"/>
      <c r="K37" s="109"/>
      <c r="L37" s="121"/>
    </row>
    <row r="38" s="72" customFormat="1" ht="24" customHeight="1" spans="1:12">
      <c r="A38" s="109" t="s">
        <v>2280</v>
      </c>
      <c r="B38" s="110"/>
      <c r="C38" s="108">
        <f>10+2</f>
        <v>12</v>
      </c>
      <c r="D38" s="108"/>
      <c r="E38" s="105">
        <f t="shared" si="4"/>
        <v>12</v>
      </c>
      <c r="F38" s="105">
        <f t="shared" si="1"/>
        <v>12</v>
      </c>
      <c r="G38" s="109">
        <v>12</v>
      </c>
      <c r="H38" s="109"/>
      <c r="I38" s="109"/>
      <c r="J38" s="109"/>
      <c r="K38" s="109"/>
      <c r="L38" s="121"/>
    </row>
    <row r="39" s="72" customFormat="1" ht="24" customHeight="1" spans="1:12">
      <c r="A39" s="109" t="s">
        <v>2281</v>
      </c>
      <c r="B39" s="110"/>
      <c r="C39" s="108"/>
      <c r="D39" s="108"/>
      <c r="E39" s="105">
        <f t="shared" si="4"/>
        <v>0</v>
      </c>
      <c r="F39" s="105">
        <f t="shared" si="1"/>
        <v>0</v>
      </c>
      <c r="G39" s="109">
        <v>0</v>
      </c>
      <c r="H39" s="109"/>
      <c r="I39" s="109"/>
      <c r="J39" s="109"/>
      <c r="K39" s="109"/>
      <c r="L39" s="121"/>
    </row>
    <row r="40" s="73" customFormat="1" ht="24" customHeight="1" spans="1:12">
      <c r="A40" s="107" t="s">
        <v>2282</v>
      </c>
      <c r="B40" s="112">
        <f>SUM(B23:B39)</f>
        <v>227</v>
      </c>
      <c r="C40" s="108">
        <f>SUM(C23:C39)</f>
        <v>21.2</v>
      </c>
      <c r="D40" s="108">
        <f>SUM(D23:D39)</f>
        <v>-21.2</v>
      </c>
      <c r="E40" s="105">
        <f t="shared" si="4"/>
        <v>227</v>
      </c>
      <c r="F40" s="108">
        <f t="shared" si="1"/>
        <v>227</v>
      </c>
      <c r="G40" s="108">
        <f t="shared" ref="G40:J40" si="5">SUM(G23:G39)</f>
        <v>227</v>
      </c>
      <c r="H40" s="108">
        <f t="shared" si="5"/>
        <v>0</v>
      </c>
      <c r="I40" s="108">
        <f t="shared" si="5"/>
        <v>0</v>
      </c>
      <c r="J40" s="108">
        <f t="shared" si="5"/>
        <v>0</v>
      </c>
      <c r="K40" s="107"/>
      <c r="L40" s="121"/>
    </row>
    <row r="41" s="72" customFormat="1" ht="24" customHeight="1" spans="1:12">
      <c r="A41" s="109" t="s">
        <v>2283</v>
      </c>
      <c r="B41" s="109">
        <v>10</v>
      </c>
      <c r="C41" s="108">
        <v>6</v>
      </c>
      <c r="D41" s="108"/>
      <c r="E41" s="105">
        <f t="shared" si="4"/>
        <v>16</v>
      </c>
      <c r="F41" s="105">
        <f t="shared" si="1"/>
        <v>16</v>
      </c>
      <c r="G41" s="109">
        <v>16</v>
      </c>
      <c r="H41" s="109"/>
      <c r="I41" s="109"/>
      <c r="J41" s="109"/>
      <c r="K41" s="109"/>
      <c r="L41" s="121"/>
    </row>
    <row r="42" s="72" customFormat="1" ht="24" customHeight="1" spans="1:12">
      <c r="A42" s="109" t="s">
        <v>2284</v>
      </c>
      <c r="B42" s="109">
        <v>9</v>
      </c>
      <c r="C42" s="108"/>
      <c r="D42" s="108"/>
      <c r="E42" s="105">
        <f t="shared" si="4"/>
        <v>9</v>
      </c>
      <c r="F42" s="105">
        <f t="shared" si="1"/>
        <v>9</v>
      </c>
      <c r="G42" s="109">
        <v>9</v>
      </c>
      <c r="H42" s="109"/>
      <c r="I42" s="109"/>
      <c r="J42" s="109"/>
      <c r="K42" s="109"/>
      <c r="L42" s="121"/>
    </row>
    <row r="43" s="72" customFormat="1" ht="24" customHeight="1" spans="1:12">
      <c r="A43" s="109" t="s">
        <v>2285</v>
      </c>
      <c r="B43" s="109">
        <v>10</v>
      </c>
      <c r="C43" s="108"/>
      <c r="D43" s="108"/>
      <c r="E43" s="105">
        <f t="shared" si="4"/>
        <v>10</v>
      </c>
      <c r="F43" s="105">
        <f t="shared" si="1"/>
        <v>10</v>
      </c>
      <c r="G43" s="109">
        <v>10</v>
      </c>
      <c r="H43" s="109"/>
      <c r="I43" s="109"/>
      <c r="J43" s="109"/>
      <c r="K43" s="109"/>
      <c r="L43" s="121"/>
    </row>
    <row r="44" s="72" customFormat="1" ht="24" customHeight="1" spans="1:12">
      <c r="A44" s="109" t="s">
        <v>2286</v>
      </c>
      <c r="B44" s="109">
        <v>8.1</v>
      </c>
      <c r="C44" s="108"/>
      <c r="D44" s="108"/>
      <c r="E44" s="105">
        <f t="shared" si="4"/>
        <v>8.1</v>
      </c>
      <c r="F44" s="105">
        <f t="shared" si="1"/>
        <v>8.1</v>
      </c>
      <c r="G44" s="109">
        <v>8.1</v>
      </c>
      <c r="H44" s="109"/>
      <c r="I44" s="109"/>
      <c r="J44" s="109"/>
      <c r="K44" s="109"/>
      <c r="L44" s="121"/>
    </row>
    <row r="45" s="72" customFormat="1" ht="24" customHeight="1" spans="1:12">
      <c r="A45" s="109" t="s">
        <v>2287</v>
      </c>
      <c r="B45" s="109">
        <v>4</v>
      </c>
      <c r="C45" s="108"/>
      <c r="D45" s="108"/>
      <c r="E45" s="105">
        <f t="shared" si="4"/>
        <v>4</v>
      </c>
      <c r="F45" s="105">
        <f t="shared" si="1"/>
        <v>4</v>
      </c>
      <c r="G45" s="109">
        <v>4</v>
      </c>
      <c r="H45" s="109"/>
      <c r="I45" s="109"/>
      <c r="J45" s="109"/>
      <c r="K45" s="109"/>
      <c r="L45" s="121"/>
    </row>
    <row r="46" s="72" customFormat="1" ht="24" customHeight="1" spans="1:12">
      <c r="A46" s="109" t="s">
        <v>2288</v>
      </c>
      <c r="B46" s="109">
        <v>10</v>
      </c>
      <c r="C46" s="108"/>
      <c r="D46" s="108">
        <v>-10</v>
      </c>
      <c r="E46" s="105">
        <f t="shared" si="4"/>
        <v>0</v>
      </c>
      <c r="F46" s="105">
        <f t="shared" si="1"/>
        <v>0</v>
      </c>
      <c r="G46" s="109">
        <v>0</v>
      </c>
      <c r="H46" s="109"/>
      <c r="I46" s="109"/>
      <c r="J46" s="109"/>
      <c r="K46" s="109" t="s">
        <v>2289</v>
      </c>
      <c r="L46" s="121"/>
    </row>
    <row r="47" s="72" customFormat="1" ht="24" customHeight="1" spans="1:12">
      <c r="A47" s="109" t="s">
        <v>2290</v>
      </c>
      <c r="B47" s="109">
        <v>6</v>
      </c>
      <c r="C47" s="108"/>
      <c r="D47" s="108"/>
      <c r="E47" s="105">
        <f t="shared" si="4"/>
        <v>6</v>
      </c>
      <c r="F47" s="105">
        <f t="shared" si="1"/>
        <v>6</v>
      </c>
      <c r="G47" s="109">
        <v>6</v>
      </c>
      <c r="H47" s="109"/>
      <c r="I47" s="109"/>
      <c r="J47" s="109"/>
      <c r="K47" s="109"/>
      <c r="L47" s="121"/>
    </row>
    <row r="48" s="72" customFormat="1" ht="24" customHeight="1" spans="1:12">
      <c r="A48" s="109" t="s">
        <v>2265</v>
      </c>
      <c r="B48" s="109">
        <v>29</v>
      </c>
      <c r="C48" s="108">
        <f>20+10</f>
        <v>30</v>
      </c>
      <c r="D48" s="108"/>
      <c r="E48" s="105">
        <f t="shared" si="4"/>
        <v>59</v>
      </c>
      <c r="F48" s="105">
        <f t="shared" si="1"/>
        <v>59</v>
      </c>
      <c r="G48" s="109">
        <v>59</v>
      </c>
      <c r="H48" s="109"/>
      <c r="I48" s="109"/>
      <c r="J48" s="109"/>
      <c r="K48" s="122"/>
      <c r="L48" s="121"/>
    </row>
    <row r="49" s="72" customFormat="1" ht="24" customHeight="1" spans="1:12">
      <c r="A49" s="109" t="s">
        <v>2291</v>
      </c>
      <c r="B49" s="109">
        <v>30</v>
      </c>
      <c r="C49" s="108"/>
      <c r="D49" s="108">
        <v>-30</v>
      </c>
      <c r="E49" s="105">
        <f t="shared" si="4"/>
        <v>0</v>
      </c>
      <c r="F49" s="105">
        <f t="shared" si="1"/>
        <v>0</v>
      </c>
      <c r="G49" s="109">
        <v>0</v>
      </c>
      <c r="H49" s="109"/>
      <c r="I49" s="109"/>
      <c r="J49" s="109"/>
      <c r="K49" s="122"/>
      <c r="L49" s="121"/>
    </row>
    <row r="50" s="72" customFormat="1" ht="24" customHeight="1" spans="1:12">
      <c r="A50" s="109" t="s">
        <v>2292</v>
      </c>
      <c r="B50" s="109">
        <v>7</v>
      </c>
      <c r="C50" s="108"/>
      <c r="D50" s="108"/>
      <c r="E50" s="105">
        <f t="shared" si="4"/>
        <v>7</v>
      </c>
      <c r="F50" s="105">
        <f t="shared" si="1"/>
        <v>7</v>
      </c>
      <c r="G50" s="109">
        <v>7</v>
      </c>
      <c r="H50" s="109"/>
      <c r="I50" s="109"/>
      <c r="J50" s="109"/>
      <c r="K50" s="109"/>
      <c r="L50" s="121"/>
    </row>
    <row r="51" s="72" customFormat="1" ht="24" customHeight="1" spans="1:12">
      <c r="A51" s="109" t="s">
        <v>2293</v>
      </c>
      <c r="B51" s="109">
        <v>3</v>
      </c>
      <c r="C51" s="108"/>
      <c r="D51" s="108">
        <v>-3</v>
      </c>
      <c r="E51" s="105">
        <f t="shared" si="4"/>
        <v>0</v>
      </c>
      <c r="F51" s="105">
        <f t="shared" si="1"/>
        <v>0</v>
      </c>
      <c r="G51" s="109">
        <v>0</v>
      </c>
      <c r="H51" s="109"/>
      <c r="I51" s="109"/>
      <c r="J51" s="109"/>
      <c r="K51" s="109"/>
      <c r="L51" s="121"/>
    </row>
    <row r="52" s="72" customFormat="1" ht="24" customHeight="1" spans="1:12">
      <c r="A52" s="109" t="s">
        <v>2294</v>
      </c>
      <c r="B52" s="109">
        <v>5</v>
      </c>
      <c r="C52" s="108">
        <v>5</v>
      </c>
      <c r="D52" s="108"/>
      <c r="E52" s="105">
        <f t="shared" si="4"/>
        <v>10</v>
      </c>
      <c r="F52" s="105">
        <f t="shared" si="1"/>
        <v>10</v>
      </c>
      <c r="G52" s="109">
        <v>10</v>
      </c>
      <c r="H52" s="109"/>
      <c r="I52" s="109"/>
      <c r="J52" s="109"/>
      <c r="K52" s="109"/>
      <c r="L52" s="121"/>
    </row>
    <row r="53" s="72" customFormat="1" ht="24" customHeight="1" spans="1:12">
      <c r="A53" s="109" t="s">
        <v>2295</v>
      </c>
      <c r="B53" s="109">
        <v>3</v>
      </c>
      <c r="C53" s="108"/>
      <c r="D53" s="108">
        <v>-3</v>
      </c>
      <c r="E53" s="105">
        <f t="shared" si="4"/>
        <v>0</v>
      </c>
      <c r="F53" s="105">
        <f t="shared" si="1"/>
        <v>0</v>
      </c>
      <c r="G53" s="109">
        <v>0</v>
      </c>
      <c r="H53" s="109"/>
      <c r="I53" s="109"/>
      <c r="J53" s="109"/>
      <c r="K53" s="109"/>
      <c r="L53" s="121"/>
    </row>
    <row r="54" s="72" customFormat="1" ht="24" customHeight="1" spans="1:12">
      <c r="A54" s="109" t="s">
        <v>2296</v>
      </c>
      <c r="B54" s="109">
        <v>25</v>
      </c>
      <c r="C54" s="108"/>
      <c r="D54" s="108"/>
      <c r="E54" s="105">
        <f t="shared" si="4"/>
        <v>25</v>
      </c>
      <c r="F54" s="105">
        <f t="shared" si="1"/>
        <v>25</v>
      </c>
      <c r="G54" s="109">
        <v>25</v>
      </c>
      <c r="H54" s="109"/>
      <c r="I54" s="109"/>
      <c r="J54" s="109"/>
      <c r="K54" s="109"/>
      <c r="L54" s="121"/>
    </row>
    <row r="55" s="72" customFormat="1" ht="24" customHeight="1" spans="1:12">
      <c r="A55" s="109" t="s">
        <v>2297</v>
      </c>
      <c r="B55" s="109">
        <v>10</v>
      </c>
      <c r="C55" s="108">
        <v>5</v>
      </c>
      <c r="D55" s="108"/>
      <c r="E55" s="105">
        <f t="shared" si="4"/>
        <v>15</v>
      </c>
      <c r="F55" s="105">
        <f t="shared" si="1"/>
        <v>15</v>
      </c>
      <c r="G55" s="109">
        <v>15</v>
      </c>
      <c r="H55" s="109"/>
      <c r="I55" s="109"/>
      <c r="J55" s="109"/>
      <c r="K55" s="109"/>
      <c r="L55" s="121"/>
    </row>
    <row r="56" s="72" customFormat="1" ht="24" customHeight="1" spans="1:12">
      <c r="A56" s="109" t="s">
        <v>2298</v>
      </c>
      <c r="B56" s="109"/>
      <c r="C56" s="108"/>
      <c r="D56" s="108"/>
      <c r="E56" s="105">
        <f t="shared" si="4"/>
        <v>0</v>
      </c>
      <c r="F56" s="105">
        <f t="shared" si="1"/>
        <v>0</v>
      </c>
      <c r="G56" s="109">
        <v>0</v>
      </c>
      <c r="H56" s="109"/>
      <c r="I56" s="109"/>
      <c r="J56" s="109"/>
      <c r="K56" s="109"/>
      <c r="L56" s="121"/>
    </row>
    <row r="57" s="73" customFormat="1" ht="24" customHeight="1" spans="1:12">
      <c r="A57" s="107" t="s">
        <v>2299</v>
      </c>
      <c r="B57" s="107">
        <f>SUM(B41:B56)</f>
        <v>169.1</v>
      </c>
      <c r="C57" s="108">
        <f>SUM(C41:C56)</f>
        <v>46</v>
      </c>
      <c r="D57" s="108">
        <f>SUM(D41:D56)</f>
        <v>-46</v>
      </c>
      <c r="E57" s="112">
        <f>SUM(E41:E56)</f>
        <v>169.1</v>
      </c>
      <c r="F57" s="108">
        <f t="shared" si="1"/>
        <v>169.1</v>
      </c>
      <c r="G57" s="108">
        <f t="shared" ref="G57:J57" si="6">SUM(G41:G56)</f>
        <v>169.1</v>
      </c>
      <c r="H57" s="108">
        <f t="shared" si="6"/>
        <v>0</v>
      </c>
      <c r="I57" s="108">
        <f t="shared" si="6"/>
        <v>0</v>
      </c>
      <c r="J57" s="108">
        <f t="shared" si="6"/>
        <v>0</v>
      </c>
      <c r="K57" s="107"/>
      <c r="L57" s="121"/>
    </row>
    <row r="58" s="72" customFormat="1" ht="24" customHeight="1" spans="1:12">
      <c r="A58" s="109" t="s">
        <v>2300</v>
      </c>
      <c r="B58" s="109">
        <v>9</v>
      </c>
      <c r="C58" s="108"/>
      <c r="D58" s="108"/>
      <c r="E58" s="105">
        <f t="shared" ref="E58:E78" si="7">B58+C58+D58</f>
        <v>9</v>
      </c>
      <c r="F58" s="105">
        <f t="shared" si="1"/>
        <v>9</v>
      </c>
      <c r="G58" s="109">
        <v>9</v>
      </c>
      <c r="H58" s="109"/>
      <c r="I58" s="109"/>
      <c r="J58" s="109"/>
      <c r="K58" s="109"/>
      <c r="L58" s="121" t="s">
        <v>2301</v>
      </c>
    </row>
    <row r="59" s="72" customFormat="1" ht="24" customHeight="1" spans="1:12">
      <c r="A59" s="109" t="s">
        <v>2302</v>
      </c>
      <c r="B59" s="109">
        <v>10</v>
      </c>
      <c r="C59" s="108"/>
      <c r="D59" s="108"/>
      <c r="E59" s="105">
        <f t="shared" si="7"/>
        <v>10</v>
      </c>
      <c r="F59" s="105">
        <f t="shared" si="1"/>
        <v>10</v>
      </c>
      <c r="G59" s="109">
        <v>10</v>
      </c>
      <c r="H59" s="109"/>
      <c r="I59" s="109"/>
      <c r="J59" s="109"/>
      <c r="K59" s="109"/>
      <c r="L59" s="121"/>
    </row>
    <row r="60" s="72" customFormat="1" ht="24" customHeight="1" spans="1:12">
      <c r="A60" s="109" t="s">
        <v>2303</v>
      </c>
      <c r="B60" s="109">
        <v>5</v>
      </c>
      <c r="C60" s="108"/>
      <c r="D60" s="108"/>
      <c r="E60" s="105">
        <f t="shared" si="7"/>
        <v>5</v>
      </c>
      <c r="F60" s="105">
        <f t="shared" si="1"/>
        <v>5</v>
      </c>
      <c r="G60" s="109">
        <v>5</v>
      </c>
      <c r="H60" s="109"/>
      <c r="I60" s="109"/>
      <c r="J60" s="109"/>
      <c r="K60" s="109"/>
      <c r="L60" s="121"/>
    </row>
    <row r="61" s="72" customFormat="1" ht="24" customHeight="1" spans="1:12">
      <c r="A61" s="109" t="s">
        <v>2304</v>
      </c>
      <c r="B61" s="109">
        <v>66.25</v>
      </c>
      <c r="C61" s="108"/>
      <c r="D61" s="108"/>
      <c r="E61" s="105">
        <f t="shared" si="7"/>
        <v>66.25</v>
      </c>
      <c r="F61" s="105">
        <f t="shared" si="1"/>
        <v>66.25</v>
      </c>
      <c r="G61" s="109">
        <v>66.25</v>
      </c>
      <c r="H61" s="109"/>
      <c r="I61" s="109"/>
      <c r="J61" s="109"/>
      <c r="K61" s="109"/>
      <c r="L61" s="121"/>
    </row>
    <row r="62" s="72" customFormat="1" ht="24" customHeight="1" spans="1:12">
      <c r="A62" s="109" t="s">
        <v>2305</v>
      </c>
      <c r="B62" s="109">
        <v>3.55</v>
      </c>
      <c r="C62" s="108"/>
      <c r="D62" s="108"/>
      <c r="E62" s="105">
        <f t="shared" si="7"/>
        <v>3.55</v>
      </c>
      <c r="F62" s="105">
        <f t="shared" si="1"/>
        <v>3.55</v>
      </c>
      <c r="G62" s="109">
        <v>3.55</v>
      </c>
      <c r="H62" s="109"/>
      <c r="I62" s="109"/>
      <c r="J62" s="109"/>
      <c r="K62" s="109"/>
      <c r="L62" s="121"/>
    </row>
    <row r="63" s="72" customFormat="1" ht="24" customHeight="1" spans="1:12">
      <c r="A63" s="109" t="s">
        <v>2306</v>
      </c>
      <c r="B63" s="109">
        <v>22.2</v>
      </c>
      <c r="C63" s="108"/>
      <c r="D63" s="108">
        <v>-22.2</v>
      </c>
      <c r="E63" s="105">
        <f t="shared" si="7"/>
        <v>0</v>
      </c>
      <c r="F63" s="105">
        <f t="shared" si="1"/>
        <v>0</v>
      </c>
      <c r="G63" s="109">
        <v>0</v>
      </c>
      <c r="H63" s="109"/>
      <c r="I63" s="109"/>
      <c r="J63" s="109"/>
      <c r="K63" s="109" t="s">
        <v>2307</v>
      </c>
      <c r="L63" s="121"/>
    </row>
    <row r="64" s="72" customFormat="1" ht="24" customHeight="1" spans="1:12">
      <c r="A64" s="109" t="s">
        <v>2308</v>
      </c>
      <c r="B64" s="109">
        <v>5</v>
      </c>
      <c r="C64" s="108"/>
      <c r="D64" s="108"/>
      <c r="E64" s="105">
        <f t="shared" si="7"/>
        <v>5</v>
      </c>
      <c r="F64" s="105">
        <f t="shared" si="1"/>
        <v>5</v>
      </c>
      <c r="G64" s="109">
        <v>5</v>
      </c>
      <c r="H64" s="109"/>
      <c r="I64" s="109"/>
      <c r="J64" s="109"/>
      <c r="K64" s="109"/>
      <c r="L64" s="121"/>
    </row>
    <row r="65" s="72" customFormat="1" ht="24" customHeight="1" spans="1:12">
      <c r="A65" s="109" t="s">
        <v>2309</v>
      </c>
      <c r="B65" s="109">
        <v>40</v>
      </c>
      <c r="C65" s="108"/>
      <c r="D65" s="108"/>
      <c r="E65" s="105">
        <f t="shared" si="7"/>
        <v>40</v>
      </c>
      <c r="F65" s="105">
        <f t="shared" si="1"/>
        <v>40</v>
      </c>
      <c r="G65" s="109">
        <v>40</v>
      </c>
      <c r="H65" s="109"/>
      <c r="I65" s="109"/>
      <c r="J65" s="109"/>
      <c r="K65" s="109"/>
      <c r="L65" s="121"/>
    </row>
    <row r="66" s="72" customFormat="1" ht="24" customHeight="1" spans="1:12">
      <c r="A66" s="109" t="s">
        <v>2310</v>
      </c>
      <c r="B66" s="109">
        <v>26</v>
      </c>
      <c r="C66" s="108"/>
      <c r="D66" s="108"/>
      <c r="E66" s="105">
        <f t="shared" si="7"/>
        <v>26</v>
      </c>
      <c r="F66" s="105">
        <f t="shared" si="1"/>
        <v>26</v>
      </c>
      <c r="G66" s="109">
        <v>26</v>
      </c>
      <c r="H66" s="109"/>
      <c r="I66" s="109"/>
      <c r="J66" s="109"/>
      <c r="K66" s="109"/>
      <c r="L66" s="121"/>
    </row>
    <row r="67" s="72" customFormat="1" ht="24" customHeight="1" spans="1:12">
      <c r="A67" s="109" t="s">
        <v>2311</v>
      </c>
      <c r="B67" s="109">
        <v>30</v>
      </c>
      <c r="C67" s="108"/>
      <c r="D67" s="108"/>
      <c r="E67" s="105">
        <f t="shared" si="7"/>
        <v>30</v>
      </c>
      <c r="F67" s="105">
        <f t="shared" si="1"/>
        <v>30</v>
      </c>
      <c r="G67" s="109">
        <v>30</v>
      </c>
      <c r="H67" s="109"/>
      <c r="I67" s="109"/>
      <c r="J67" s="109"/>
      <c r="K67" s="109"/>
      <c r="L67" s="121"/>
    </row>
    <row r="68" s="72" customFormat="1" ht="24" customHeight="1" spans="1:12">
      <c r="A68" s="109" t="s">
        <v>2312</v>
      </c>
      <c r="B68" s="109">
        <v>5</v>
      </c>
      <c r="C68" s="108"/>
      <c r="D68" s="108"/>
      <c r="E68" s="105">
        <f t="shared" si="7"/>
        <v>5</v>
      </c>
      <c r="F68" s="105">
        <f t="shared" si="1"/>
        <v>5</v>
      </c>
      <c r="G68" s="109">
        <v>5</v>
      </c>
      <c r="H68" s="109"/>
      <c r="I68" s="109"/>
      <c r="J68" s="109"/>
      <c r="K68" s="109"/>
      <c r="L68" s="121"/>
    </row>
    <row r="69" s="72" customFormat="1" ht="24" customHeight="1" spans="1:12">
      <c r="A69" s="109" t="s">
        <v>2313</v>
      </c>
      <c r="B69" s="109">
        <v>40</v>
      </c>
      <c r="C69" s="108"/>
      <c r="D69" s="108"/>
      <c r="E69" s="105">
        <f t="shared" si="7"/>
        <v>40</v>
      </c>
      <c r="F69" s="105">
        <f t="shared" si="1"/>
        <v>40</v>
      </c>
      <c r="G69" s="109">
        <v>40</v>
      </c>
      <c r="H69" s="109"/>
      <c r="I69" s="109"/>
      <c r="J69" s="109"/>
      <c r="K69" s="109"/>
      <c r="L69" s="121"/>
    </row>
    <row r="70" s="72" customFormat="1" ht="24" customHeight="1" spans="1:12">
      <c r="A70" s="109" t="s">
        <v>2314</v>
      </c>
      <c r="B70" s="109">
        <v>10</v>
      </c>
      <c r="C70" s="108"/>
      <c r="D70" s="108"/>
      <c r="E70" s="105">
        <f t="shared" si="7"/>
        <v>10</v>
      </c>
      <c r="F70" s="105">
        <f t="shared" ref="F70:F133" si="8">SUM(G70:I70)</f>
        <v>10</v>
      </c>
      <c r="G70" s="109">
        <v>10</v>
      </c>
      <c r="H70" s="109"/>
      <c r="I70" s="109"/>
      <c r="J70" s="109"/>
      <c r="K70" s="109"/>
      <c r="L70" s="121"/>
    </row>
    <row r="71" s="72" customFormat="1" ht="24" customHeight="1" spans="1:12">
      <c r="A71" s="109" t="s">
        <v>2315</v>
      </c>
      <c r="B71" s="109"/>
      <c r="C71" s="108"/>
      <c r="D71" s="108"/>
      <c r="E71" s="105">
        <f t="shared" si="7"/>
        <v>0</v>
      </c>
      <c r="F71" s="105">
        <f t="shared" si="8"/>
        <v>0</v>
      </c>
      <c r="G71" s="109">
        <v>0</v>
      </c>
      <c r="H71" s="109"/>
      <c r="I71" s="109"/>
      <c r="J71" s="109"/>
      <c r="K71" s="109" t="s">
        <v>2316</v>
      </c>
      <c r="L71" s="121"/>
    </row>
    <row r="72" s="72" customFormat="1" ht="24" customHeight="1" spans="1:12">
      <c r="A72" s="109" t="s">
        <v>2317</v>
      </c>
      <c r="B72" s="109">
        <v>10</v>
      </c>
      <c r="C72" s="108"/>
      <c r="D72" s="108"/>
      <c r="E72" s="105">
        <f t="shared" si="7"/>
        <v>10</v>
      </c>
      <c r="F72" s="105">
        <f t="shared" si="8"/>
        <v>10</v>
      </c>
      <c r="G72" s="109">
        <v>10</v>
      </c>
      <c r="H72" s="109"/>
      <c r="I72" s="109"/>
      <c r="J72" s="109"/>
      <c r="K72" s="109"/>
      <c r="L72" s="121"/>
    </row>
    <row r="73" s="72" customFormat="1" ht="24" customHeight="1" spans="1:12">
      <c r="A73" s="109" t="s">
        <v>2318</v>
      </c>
      <c r="B73" s="109">
        <v>5</v>
      </c>
      <c r="C73" s="108"/>
      <c r="D73" s="108"/>
      <c r="E73" s="105">
        <f t="shared" si="7"/>
        <v>5</v>
      </c>
      <c r="F73" s="105">
        <f t="shared" si="8"/>
        <v>5</v>
      </c>
      <c r="G73" s="109">
        <v>5</v>
      </c>
      <c r="H73" s="109"/>
      <c r="I73" s="109"/>
      <c r="J73" s="109"/>
      <c r="K73" s="109"/>
      <c r="L73" s="121"/>
    </row>
    <row r="74" s="72" customFormat="1" ht="24" customHeight="1" spans="1:12">
      <c r="A74" s="109" t="s">
        <v>2319</v>
      </c>
      <c r="B74" s="109">
        <v>19</v>
      </c>
      <c r="C74" s="108"/>
      <c r="D74" s="108"/>
      <c r="E74" s="105">
        <f t="shared" si="7"/>
        <v>19</v>
      </c>
      <c r="F74" s="105">
        <f t="shared" si="8"/>
        <v>19</v>
      </c>
      <c r="G74" s="109">
        <v>19</v>
      </c>
      <c r="H74" s="109"/>
      <c r="I74" s="109"/>
      <c r="J74" s="109"/>
      <c r="K74" s="109"/>
      <c r="L74" s="121"/>
    </row>
    <row r="75" s="72" customFormat="1" ht="24" customHeight="1" spans="1:12">
      <c r="A75" s="109" t="s">
        <v>2320</v>
      </c>
      <c r="B75" s="109">
        <v>69</v>
      </c>
      <c r="C75" s="108"/>
      <c r="D75" s="108"/>
      <c r="E75" s="105">
        <f t="shared" si="7"/>
        <v>69</v>
      </c>
      <c r="F75" s="105">
        <f t="shared" si="8"/>
        <v>69</v>
      </c>
      <c r="G75" s="109">
        <v>69</v>
      </c>
      <c r="H75" s="109"/>
      <c r="I75" s="109"/>
      <c r="J75" s="109"/>
      <c r="K75" s="109"/>
      <c r="L75" s="121"/>
    </row>
    <row r="76" s="72" customFormat="1" ht="24" customHeight="1" spans="1:12">
      <c r="A76" s="109" t="s">
        <v>2321</v>
      </c>
      <c r="B76" s="109">
        <v>10</v>
      </c>
      <c r="C76" s="108"/>
      <c r="D76" s="108"/>
      <c r="E76" s="105">
        <f t="shared" si="7"/>
        <v>10</v>
      </c>
      <c r="F76" s="105">
        <f t="shared" si="8"/>
        <v>10</v>
      </c>
      <c r="G76" s="109">
        <v>10</v>
      </c>
      <c r="H76" s="109"/>
      <c r="I76" s="109"/>
      <c r="J76" s="109"/>
      <c r="K76" s="109"/>
      <c r="L76" s="121"/>
    </row>
    <row r="77" s="72" customFormat="1" ht="24" customHeight="1" spans="1:12">
      <c r="A77" s="109" t="s">
        <v>2322</v>
      </c>
      <c r="B77" s="109">
        <v>80</v>
      </c>
      <c r="C77" s="108"/>
      <c r="D77" s="108">
        <v>-80</v>
      </c>
      <c r="E77" s="105">
        <f t="shared" si="7"/>
        <v>0</v>
      </c>
      <c r="F77" s="105">
        <f t="shared" si="8"/>
        <v>0</v>
      </c>
      <c r="G77" s="109">
        <v>0</v>
      </c>
      <c r="H77" s="109"/>
      <c r="I77" s="109"/>
      <c r="J77" s="109"/>
      <c r="K77" s="109" t="s">
        <v>2323</v>
      </c>
      <c r="L77" s="121"/>
    </row>
    <row r="78" s="72" customFormat="1" ht="24" customHeight="1" spans="1:12">
      <c r="A78" s="109" t="s">
        <v>2324</v>
      </c>
      <c r="B78" s="109">
        <v>5</v>
      </c>
      <c r="C78" s="108"/>
      <c r="D78" s="108"/>
      <c r="E78" s="105">
        <f t="shared" si="7"/>
        <v>5</v>
      </c>
      <c r="F78" s="105">
        <f t="shared" si="8"/>
        <v>5</v>
      </c>
      <c r="G78" s="109">
        <v>5</v>
      </c>
      <c r="H78" s="109"/>
      <c r="I78" s="109"/>
      <c r="J78" s="109"/>
      <c r="K78" s="109"/>
      <c r="L78" s="121"/>
    </row>
    <row r="79" s="73" customFormat="1" ht="24" customHeight="1" spans="1:12">
      <c r="A79" s="107" t="s">
        <v>2325</v>
      </c>
      <c r="B79" s="107">
        <f>SUM(B58:B78)</f>
        <v>470</v>
      </c>
      <c r="C79" s="108">
        <f>SUM(C58:C78)</f>
        <v>0</v>
      </c>
      <c r="D79" s="108">
        <f>SUM(D58:D78)</f>
        <v>-102.2</v>
      </c>
      <c r="E79" s="107">
        <f>SUM(E58:E78)</f>
        <v>367.8</v>
      </c>
      <c r="F79" s="108">
        <f t="shared" si="8"/>
        <v>367.8</v>
      </c>
      <c r="G79" s="108">
        <f t="shared" ref="G79:J79" si="9">SUM(G58:G78)</f>
        <v>367.8</v>
      </c>
      <c r="H79" s="108">
        <f t="shared" si="9"/>
        <v>0</v>
      </c>
      <c r="I79" s="108">
        <f t="shared" si="9"/>
        <v>0</v>
      </c>
      <c r="J79" s="108">
        <f t="shared" si="9"/>
        <v>0</v>
      </c>
      <c r="K79" s="107"/>
      <c r="L79" s="121"/>
    </row>
    <row r="80" s="72" customFormat="1" ht="24" customHeight="1" spans="1:12">
      <c r="A80" s="109" t="s">
        <v>2326</v>
      </c>
      <c r="B80" s="109">
        <v>35.2</v>
      </c>
      <c r="C80" s="108"/>
      <c r="D80" s="108">
        <v>-0.2</v>
      </c>
      <c r="E80" s="105">
        <f t="shared" ref="E80:E90" si="10">B80+C80+D80</f>
        <v>35</v>
      </c>
      <c r="F80" s="105">
        <f t="shared" si="8"/>
        <v>35</v>
      </c>
      <c r="G80" s="109">
        <v>35</v>
      </c>
      <c r="H80" s="109"/>
      <c r="I80" s="109"/>
      <c r="J80" s="109"/>
      <c r="K80" s="109"/>
      <c r="L80" s="121" t="s">
        <v>2327</v>
      </c>
    </row>
    <row r="81" s="72" customFormat="1" ht="24" customHeight="1" spans="1:12">
      <c r="A81" s="109" t="s">
        <v>2328</v>
      </c>
      <c r="B81" s="109">
        <v>4</v>
      </c>
      <c r="C81" s="108"/>
      <c r="D81" s="108"/>
      <c r="E81" s="105">
        <f t="shared" si="10"/>
        <v>4</v>
      </c>
      <c r="F81" s="105">
        <f t="shared" si="8"/>
        <v>4</v>
      </c>
      <c r="G81" s="109">
        <v>4</v>
      </c>
      <c r="H81" s="109"/>
      <c r="I81" s="109"/>
      <c r="J81" s="109"/>
      <c r="K81" s="109"/>
      <c r="L81" s="121"/>
    </row>
    <row r="82" s="72" customFormat="1" ht="24" customHeight="1" spans="1:12">
      <c r="A82" s="109" t="s">
        <v>2329</v>
      </c>
      <c r="B82" s="109">
        <v>2.8</v>
      </c>
      <c r="C82" s="108">
        <f>10+2.2</f>
        <v>12.2</v>
      </c>
      <c r="D82" s="108"/>
      <c r="E82" s="105">
        <f t="shared" si="10"/>
        <v>15</v>
      </c>
      <c r="F82" s="105">
        <f t="shared" si="8"/>
        <v>15</v>
      </c>
      <c r="G82" s="109">
        <v>15</v>
      </c>
      <c r="H82" s="109"/>
      <c r="I82" s="109"/>
      <c r="J82" s="109"/>
      <c r="K82" s="109"/>
      <c r="L82" s="121"/>
    </row>
    <row r="83" s="72" customFormat="1" ht="24" customHeight="1" spans="1:12">
      <c r="A83" s="109" t="s">
        <v>2330</v>
      </c>
      <c r="B83" s="109">
        <v>7</v>
      </c>
      <c r="C83" s="108"/>
      <c r="D83" s="108">
        <v>-7</v>
      </c>
      <c r="E83" s="105">
        <f t="shared" si="10"/>
        <v>0</v>
      </c>
      <c r="F83" s="105">
        <f t="shared" si="8"/>
        <v>0</v>
      </c>
      <c r="G83" s="109">
        <v>0</v>
      </c>
      <c r="H83" s="109"/>
      <c r="I83" s="109"/>
      <c r="J83" s="109"/>
      <c r="K83" s="109"/>
      <c r="L83" s="121"/>
    </row>
    <row r="84" s="72" customFormat="1" ht="24" customHeight="1" spans="1:12">
      <c r="A84" s="109" t="s">
        <v>2331</v>
      </c>
      <c r="B84" s="109">
        <v>7</v>
      </c>
      <c r="C84" s="108"/>
      <c r="D84" s="108">
        <v>-7</v>
      </c>
      <c r="E84" s="105">
        <f t="shared" si="10"/>
        <v>0</v>
      </c>
      <c r="F84" s="105">
        <f t="shared" si="8"/>
        <v>0</v>
      </c>
      <c r="G84" s="109">
        <v>0</v>
      </c>
      <c r="H84" s="109"/>
      <c r="I84" s="109"/>
      <c r="J84" s="109"/>
      <c r="K84" s="109"/>
      <c r="L84" s="121"/>
    </row>
    <row r="85" s="72" customFormat="1" ht="24" customHeight="1" spans="1:12">
      <c r="A85" s="109" t="s">
        <v>2332</v>
      </c>
      <c r="B85" s="109">
        <v>3</v>
      </c>
      <c r="C85" s="108"/>
      <c r="D85" s="108"/>
      <c r="E85" s="105">
        <f t="shared" si="10"/>
        <v>3</v>
      </c>
      <c r="F85" s="105">
        <f t="shared" si="8"/>
        <v>3</v>
      </c>
      <c r="G85" s="109">
        <v>3</v>
      </c>
      <c r="H85" s="109"/>
      <c r="I85" s="109"/>
      <c r="J85" s="109"/>
      <c r="K85" s="109"/>
      <c r="L85" s="121"/>
    </row>
    <row r="86" s="72" customFormat="1" ht="24" customHeight="1" spans="1:12">
      <c r="A86" s="109" t="s">
        <v>2333</v>
      </c>
      <c r="B86" s="109">
        <v>3</v>
      </c>
      <c r="C86" s="108"/>
      <c r="D86" s="108"/>
      <c r="E86" s="105">
        <f t="shared" si="10"/>
        <v>3</v>
      </c>
      <c r="F86" s="105">
        <f t="shared" si="8"/>
        <v>3</v>
      </c>
      <c r="G86" s="109">
        <v>3</v>
      </c>
      <c r="H86" s="109"/>
      <c r="I86" s="109"/>
      <c r="J86" s="109"/>
      <c r="K86" s="109"/>
      <c r="L86" s="121"/>
    </row>
    <row r="87" s="72" customFormat="1" ht="24" customHeight="1" spans="1:12">
      <c r="A87" s="109" t="s">
        <v>2334</v>
      </c>
      <c r="B87" s="109">
        <v>8</v>
      </c>
      <c r="C87" s="108"/>
      <c r="D87" s="108"/>
      <c r="E87" s="105">
        <f t="shared" si="10"/>
        <v>8</v>
      </c>
      <c r="F87" s="105">
        <f t="shared" si="8"/>
        <v>8</v>
      </c>
      <c r="G87" s="109">
        <v>8</v>
      </c>
      <c r="H87" s="109"/>
      <c r="I87" s="109"/>
      <c r="J87" s="109"/>
      <c r="K87" s="109"/>
      <c r="L87" s="121"/>
    </row>
    <row r="88" s="72" customFormat="1" ht="24" customHeight="1" spans="1:12">
      <c r="A88" s="109" t="s">
        <v>2335</v>
      </c>
      <c r="B88" s="109">
        <v>8</v>
      </c>
      <c r="C88" s="108"/>
      <c r="D88" s="108"/>
      <c r="E88" s="105">
        <f t="shared" si="10"/>
        <v>8</v>
      </c>
      <c r="F88" s="105">
        <f t="shared" si="8"/>
        <v>8</v>
      </c>
      <c r="G88" s="109">
        <v>8</v>
      </c>
      <c r="H88" s="109"/>
      <c r="I88" s="109"/>
      <c r="J88" s="109"/>
      <c r="K88" s="109"/>
      <c r="L88" s="121"/>
    </row>
    <row r="89" s="72" customFormat="1" ht="24" customHeight="1" spans="1:12">
      <c r="A89" s="109" t="s">
        <v>2336</v>
      </c>
      <c r="B89" s="109"/>
      <c r="C89" s="108">
        <f>8+2</f>
        <v>10</v>
      </c>
      <c r="D89" s="108"/>
      <c r="E89" s="105">
        <f t="shared" si="10"/>
        <v>10</v>
      </c>
      <c r="F89" s="105">
        <f t="shared" si="8"/>
        <v>10</v>
      </c>
      <c r="G89" s="109">
        <v>10</v>
      </c>
      <c r="H89" s="109"/>
      <c r="I89" s="109"/>
      <c r="J89" s="109"/>
      <c r="K89" s="109"/>
      <c r="L89" s="121"/>
    </row>
    <row r="90" s="72" customFormat="1" ht="24" customHeight="1" spans="1:12">
      <c r="A90" s="109" t="s">
        <v>2337</v>
      </c>
      <c r="B90" s="109"/>
      <c r="C90" s="108"/>
      <c r="D90" s="108"/>
      <c r="E90" s="105">
        <f t="shared" si="10"/>
        <v>0</v>
      </c>
      <c r="F90" s="105">
        <f t="shared" si="8"/>
        <v>0</v>
      </c>
      <c r="G90" s="109">
        <v>0</v>
      </c>
      <c r="H90" s="109"/>
      <c r="I90" s="109"/>
      <c r="J90" s="109"/>
      <c r="K90" s="109"/>
      <c r="L90" s="121"/>
    </row>
    <row r="91" s="73" customFormat="1" ht="24" customHeight="1" spans="1:12">
      <c r="A91" s="107" t="s">
        <v>2338</v>
      </c>
      <c r="B91" s="107">
        <f>SUM(B80:B90)</f>
        <v>78</v>
      </c>
      <c r="C91" s="108">
        <f>SUM(C80:C90)</f>
        <v>22.2</v>
      </c>
      <c r="D91" s="108">
        <f>SUM(D80:D90)</f>
        <v>-14.2</v>
      </c>
      <c r="E91" s="107">
        <f>SUM(E80:E90)</f>
        <v>86</v>
      </c>
      <c r="F91" s="108">
        <f t="shared" si="8"/>
        <v>86</v>
      </c>
      <c r="G91" s="108">
        <f t="shared" ref="G91:J91" si="11">SUM(G80:G90)</f>
        <v>86</v>
      </c>
      <c r="H91" s="108">
        <f t="shared" si="11"/>
        <v>0</v>
      </c>
      <c r="I91" s="108">
        <f t="shared" si="11"/>
        <v>0</v>
      </c>
      <c r="J91" s="108">
        <f t="shared" si="11"/>
        <v>0</v>
      </c>
      <c r="K91" s="107"/>
      <c r="L91" s="121"/>
    </row>
    <row r="92" s="74" customFormat="1" ht="24" customHeight="1" spans="1:12">
      <c r="A92" s="109" t="s">
        <v>2339</v>
      </c>
      <c r="B92" s="109">
        <v>20</v>
      </c>
      <c r="C92" s="108">
        <v>10</v>
      </c>
      <c r="D92" s="108"/>
      <c r="E92" s="105">
        <f t="shared" ref="E92:E99" si="12">B92+C92+D92</f>
        <v>30</v>
      </c>
      <c r="F92" s="105">
        <f t="shared" si="8"/>
        <v>30</v>
      </c>
      <c r="G92" s="109">
        <v>30</v>
      </c>
      <c r="H92" s="109"/>
      <c r="I92" s="109"/>
      <c r="J92" s="109"/>
      <c r="K92" s="109"/>
      <c r="L92" s="121"/>
    </row>
    <row r="93" s="74" customFormat="1" ht="24" customHeight="1" spans="1:12">
      <c r="A93" s="109" t="s">
        <v>2340</v>
      </c>
      <c r="B93" s="109">
        <v>12</v>
      </c>
      <c r="C93" s="108">
        <v>3</v>
      </c>
      <c r="D93" s="108"/>
      <c r="E93" s="105">
        <f t="shared" si="12"/>
        <v>15</v>
      </c>
      <c r="F93" s="105">
        <f t="shared" si="8"/>
        <v>15</v>
      </c>
      <c r="G93" s="109">
        <v>15</v>
      </c>
      <c r="H93" s="109"/>
      <c r="I93" s="109"/>
      <c r="J93" s="109"/>
      <c r="K93" s="109"/>
      <c r="L93" s="121"/>
    </row>
    <row r="94" s="74" customFormat="1" ht="24" customHeight="1" spans="1:12">
      <c r="A94" s="109" t="s">
        <v>2341</v>
      </c>
      <c r="B94" s="109">
        <v>6</v>
      </c>
      <c r="C94" s="108"/>
      <c r="D94" s="108"/>
      <c r="E94" s="105">
        <f t="shared" si="12"/>
        <v>6</v>
      </c>
      <c r="F94" s="105">
        <f t="shared" si="8"/>
        <v>6</v>
      </c>
      <c r="G94" s="109">
        <v>6</v>
      </c>
      <c r="H94" s="109"/>
      <c r="I94" s="109"/>
      <c r="J94" s="109"/>
      <c r="K94" s="109"/>
      <c r="L94" s="121"/>
    </row>
    <row r="95" s="74" customFormat="1" ht="24" customHeight="1" spans="1:12">
      <c r="A95" s="109" t="s">
        <v>2342</v>
      </c>
      <c r="B95" s="109">
        <v>15</v>
      </c>
      <c r="C95" s="108"/>
      <c r="D95" s="108"/>
      <c r="E95" s="105">
        <f t="shared" si="12"/>
        <v>15</v>
      </c>
      <c r="F95" s="105">
        <f t="shared" si="8"/>
        <v>15</v>
      </c>
      <c r="G95" s="109">
        <v>15</v>
      </c>
      <c r="H95" s="109"/>
      <c r="I95" s="109"/>
      <c r="J95" s="109"/>
      <c r="K95" s="109"/>
      <c r="L95" s="121"/>
    </row>
    <row r="96" s="74" customFormat="1" ht="24" customHeight="1" spans="1:12">
      <c r="A96" s="109" t="s">
        <v>2343</v>
      </c>
      <c r="B96" s="109">
        <v>25</v>
      </c>
      <c r="C96" s="108"/>
      <c r="D96" s="108"/>
      <c r="E96" s="105">
        <f t="shared" si="12"/>
        <v>25</v>
      </c>
      <c r="F96" s="105">
        <f t="shared" si="8"/>
        <v>25</v>
      </c>
      <c r="G96" s="109">
        <v>25</v>
      </c>
      <c r="H96" s="109"/>
      <c r="I96" s="109"/>
      <c r="J96" s="109"/>
      <c r="K96" s="109" t="s">
        <v>2344</v>
      </c>
      <c r="L96" s="121"/>
    </row>
    <row r="97" s="74" customFormat="1" ht="24" customHeight="1" spans="1:12">
      <c r="A97" s="109" t="s">
        <v>2345</v>
      </c>
      <c r="B97" s="109">
        <v>7.5</v>
      </c>
      <c r="C97" s="108"/>
      <c r="D97" s="108"/>
      <c r="E97" s="105">
        <f t="shared" si="12"/>
        <v>7.5</v>
      </c>
      <c r="F97" s="105">
        <f t="shared" si="8"/>
        <v>7.5</v>
      </c>
      <c r="G97" s="109">
        <v>7.5</v>
      </c>
      <c r="H97" s="109"/>
      <c r="I97" s="109"/>
      <c r="J97" s="109"/>
      <c r="K97" s="109" t="s">
        <v>2346</v>
      </c>
      <c r="L97" s="121"/>
    </row>
    <row r="98" s="74" customFormat="1" ht="24" customHeight="1" spans="1:12">
      <c r="A98" s="109" t="s">
        <v>2347</v>
      </c>
      <c r="B98" s="109">
        <v>1.5</v>
      </c>
      <c r="C98" s="108"/>
      <c r="D98" s="108"/>
      <c r="E98" s="105">
        <f t="shared" si="12"/>
        <v>1.5</v>
      </c>
      <c r="F98" s="105">
        <f t="shared" si="8"/>
        <v>1.5</v>
      </c>
      <c r="G98" s="109">
        <v>1.5</v>
      </c>
      <c r="H98" s="109"/>
      <c r="I98" s="109"/>
      <c r="J98" s="109"/>
      <c r="K98" s="109" t="s">
        <v>2348</v>
      </c>
      <c r="L98" s="121"/>
    </row>
    <row r="99" s="74" customFormat="1" ht="24" customHeight="1" spans="1:12">
      <c r="A99" s="109" t="s">
        <v>2349</v>
      </c>
      <c r="B99" s="109">
        <v>200</v>
      </c>
      <c r="C99" s="108"/>
      <c r="D99" s="108"/>
      <c r="E99" s="105">
        <f t="shared" si="12"/>
        <v>200</v>
      </c>
      <c r="F99" s="105">
        <f t="shared" si="8"/>
        <v>200</v>
      </c>
      <c r="G99" s="109"/>
      <c r="H99" s="109">
        <v>200</v>
      </c>
      <c r="I99" s="109"/>
      <c r="J99" s="109"/>
      <c r="K99" s="109"/>
      <c r="L99" s="121"/>
    </row>
    <row r="100" s="75" customFormat="1" ht="24" customHeight="1" spans="1:12">
      <c r="A100" s="107" t="s">
        <v>2350</v>
      </c>
      <c r="B100" s="107">
        <f>SUM(B92:B99)</f>
        <v>287</v>
      </c>
      <c r="C100" s="108">
        <f>SUM(C92:C99)</f>
        <v>13</v>
      </c>
      <c r="D100" s="108">
        <f>SUM(D92:D99)</f>
        <v>0</v>
      </c>
      <c r="E100" s="107">
        <f>SUM(E92:E99)</f>
        <v>300</v>
      </c>
      <c r="F100" s="108">
        <f t="shared" si="8"/>
        <v>300</v>
      </c>
      <c r="G100" s="108">
        <f t="shared" ref="G100:J100" si="13">SUM(G92:G99)</f>
        <v>100</v>
      </c>
      <c r="H100" s="108">
        <f t="shared" si="13"/>
        <v>200</v>
      </c>
      <c r="I100" s="108">
        <f t="shared" si="13"/>
        <v>0</v>
      </c>
      <c r="J100" s="108">
        <f t="shared" si="13"/>
        <v>0</v>
      </c>
      <c r="K100" s="107"/>
      <c r="L100" s="121"/>
    </row>
    <row r="101" s="72" customFormat="1" ht="24" customHeight="1" spans="1:12">
      <c r="A101" s="123" t="s">
        <v>2351</v>
      </c>
      <c r="B101" s="124">
        <v>2</v>
      </c>
      <c r="C101" s="108"/>
      <c r="D101" s="108"/>
      <c r="E101" s="105">
        <f t="shared" ref="E101:E113" si="14">B101+C101+D101</f>
        <v>2</v>
      </c>
      <c r="F101" s="105">
        <f t="shared" si="8"/>
        <v>2</v>
      </c>
      <c r="G101" s="124">
        <v>2</v>
      </c>
      <c r="H101" s="124"/>
      <c r="I101" s="124"/>
      <c r="J101" s="126"/>
      <c r="K101" s="126"/>
      <c r="L101" s="121"/>
    </row>
    <row r="102" s="72" customFormat="1" ht="24" customHeight="1" spans="1:12">
      <c r="A102" s="123" t="s">
        <v>2352</v>
      </c>
      <c r="B102" s="124">
        <v>20</v>
      </c>
      <c r="C102" s="108"/>
      <c r="D102" s="108"/>
      <c r="E102" s="105">
        <f t="shared" si="14"/>
        <v>20</v>
      </c>
      <c r="F102" s="105">
        <f t="shared" si="8"/>
        <v>20</v>
      </c>
      <c r="G102" s="124">
        <v>20</v>
      </c>
      <c r="H102" s="124"/>
      <c r="I102" s="124"/>
      <c r="J102" s="126"/>
      <c r="K102" s="126"/>
      <c r="L102" s="121"/>
    </row>
    <row r="103" s="72" customFormat="1" ht="24" customHeight="1" spans="1:12">
      <c r="A103" s="123" t="s">
        <v>2353</v>
      </c>
      <c r="B103" s="125">
        <v>8</v>
      </c>
      <c r="C103" s="108"/>
      <c r="D103" s="108"/>
      <c r="E103" s="105">
        <f t="shared" si="14"/>
        <v>8</v>
      </c>
      <c r="F103" s="105">
        <f t="shared" si="8"/>
        <v>8</v>
      </c>
      <c r="G103" s="124">
        <v>8</v>
      </c>
      <c r="H103" s="124"/>
      <c r="I103" s="124"/>
      <c r="J103" s="126"/>
      <c r="K103" s="126"/>
      <c r="L103" s="121"/>
    </row>
    <row r="104" s="72" customFormat="1" ht="24" customHeight="1" spans="1:12">
      <c r="A104" s="123" t="s">
        <v>2354</v>
      </c>
      <c r="B104" s="125">
        <v>2</v>
      </c>
      <c r="C104" s="108"/>
      <c r="D104" s="108">
        <v>-2</v>
      </c>
      <c r="E104" s="105">
        <f t="shared" si="14"/>
        <v>0</v>
      </c>
      <c r="F104" s="105">
        <f t="shared" si="8"/>
        <v>0</v>
      </c>
      <c r="G104" s="124">
        <v>0</v>
      </c>
      <c r="H104" s="124"/>
      <c r="I104" s="124"/>
      <c r="J104" s="126"/>
      <c r="K104" s="126"/>
      <c r="L104" s="121"/>
    </row>
    <row r="105" s="72" customFormat="1" ht="24" customHeight="1" spans="1:12">
      <c r="A105" s="123" t="s">
        <v>2355</v>
      </c>
      <c r="B105" s="125">
        <v>4</v>
      </c>
      <c r="C105" s="108"/>
      <c r="D105" s="108">
        <v>-4</v>
      </c>
      <c r="E105" s="105">
        <f t="shared" si="14"/>
        <v>0</v>
      </c>
      <c r="F105" s="105">
        <f t="shared" si="8"/>
        <v>0</v>
      </c>
      <c r="G105" s="124">
        <v>0</v>
      </c>
      <c r="H105" s="124"/>
      <c r="I105" s="124"/>
      <c r="J105" s="126"/>
      <c r="K105" s="126"/>
      <c r="L105" s="121"/>
    </row>
    <row r="106" s="72" customFormat="1" ht="24" customHeight="1" spans="1:12">
      <c r="A106" s="123" t="s">
        <v>2356</v>
      </c>
      <c r="B106" s="125">
        <v>8</v>
      </c>
      <c r="C106" s="108"/>
      <c r="D106" s="108"/>
      <c r="E106" s="105">
        <f t="shared" si="14"/>
        <v>8</v>
      </c>
      <c r="F106" s="105">
        <f t="shared" si="8"/>
        <v>8</v>
      </c>
      <c r="G106" s="124">
        <v>8</v>
      </c>
      <c r="H106" s="124"/>
      <c r="I106" s="124"/>
      <c r="J106" s="126"/>
      <c r="K106" s="126"/>
      <c r="L106" s="121"/>
    </row>
    <row r="107" s="72" customFormat="1" ht="24" customHeight="1" spans="1:12">
      <c r="A107" s="123" t="s">
        <v>2357</v>
      </c>
      <c r="B107" s="125">
        <v>14</v>
      </c>
      <c r="C107" s="108">
        <v>3</v>
      </c>
      <c r="D107" s="108"/>
      <c r="E107" s="105">
        <f t="shared" si="14"/>
        <v>17</v>
      </c>
      <c r="F107" s="105">
        <f t="shared" si="8"/>
        <v>17</v>
      </c>
      <c r="G107" s="124">
        <v>17</v>
      </c>
      <c r="H107" s="124"/>
      <c r="I107" s="124"/>
      <c r="J107" s="126"/>
      <c r="K107" s="126" t="s">
        <v>2358</v>
      </c>
      <c r="L107" s="121"/>
    </row>
    <row r="108" s="72" customFormat="1" ht="24" customHeight="1" spans="1:12">
      <c r="A108" s="123" t="s">
        <v>2359</v>
      </c>
      <c r="B108" s="125">
        <v>4</v>
      </c>
      <c r="C108" s="108"/>
      <c r="D108" s="108">
        <v>-4</v>
      </c>
      <c r="E108" s="105">
        <f t="shared" si="14"/>
        <v>0</v>
      </c>
      <c r="F108" s="105">
        <f t="shared" si="8"/>
        <v>0</v>
      </c>
      <c r="G108" s="124">
        <v>0</v>
      </c>
      <c r="H108" s="124"/>
      <c r="I108" s="124"/>
      <c r="J108" s="126"/>
      <c r="K108" s="126"/>
      <c r="L108" s="121"/>
    </row>
    <row r="109" s="72" customFormat="1" ht="24" customHeight="1" spans="1:12">
      <c r="A109" s="123" t="s">
        <v>2360</v>
      </c>
      <c r="B109" s="125">
        <v>5</v>
      </c>
      <c r="C109" s="108">
        <f>5+5</f>
        <v>10</v>
      </c>
      <c r="D109" s="108"/>
      <c r="E109" s="105">
        <f t="shared" si="14"/>
        <v>15</v>
      </c>
      <c r="F109" s="105">
        <f t="shared" si="8"/>
        <v>15</v>
      </c>
      <c r="G109" s="124">
        <v>15</v>
      </c>
      <c r="H109" s="124"/>
      <c r="I109" s="124"/>
      <c r="J109" s="126"/>
      <c r="K109" s="123" t="s">
        <v>2361</v>
      </c>
      <c r="L109" s="121"/>
    </row>
    <row r="110" s="72" customFormat="1" ht="24" customHeight="1" spans="1:12">
      <c r="A110" s="123" t="s">
        <v>2362</v>
      </c>
      <c r="B110" s="124"/>
      <c r="C110" s="108"/>
      <c r="D110" s="108"/>
      <c r="E110" s="105">
        <f t="shared" si="14"/>
        <v>0</v>
      </c>
      <c r="F110" s="105">
        <f t="shared" si="8"/>
        <v>0</v>
      </c>
      <c r="G110" s="124">
        <v>0</v>
      </c>
      <c r="H110" s="124"/>
      <c r="I110" s="124"/>
      <c r="J110" s="126"/>
      <c r="K110" s="126"/>
      <c r="L110" s="121"/>
    </row>
    <row r="111" s="72" customFormat="1" ht="24" customHeight="1" spans="1:12">
      <c r="A111" s="123" t="s">
        <v>2363</v>
      </c>
      <c r="B111" s="124"/>
      <c r="C111" s="108">
        <v>5</v>
      </c>
      <c r="D111" s="108"/>
      <c r="E111" s="105">
        <f t="shared" si="14"/>
        <v>5</v>
      </c>
      <c r="F111" s="105">
        <f t="shared" si="8"/>
        <v>5</v>
      </c>
      <c r="G111" s="124">
        <v>5</v>
      </c>
      <c r="H111" s="124"/>
      <c r="I111" s="124"/>
      <c r="J111" s="126"/>
      <c r="K111" s="126"/>
      <c r="L111" s="121"/>
    </row>
    <row r="112" s="72" customFormat="1" ht="24" customHeight="1" spans="1:12">
      <c r="A112" s="123" t="s">
        <v>2364</v>
      </c>
      <c r="B112" s="124"/>
      <c r="C112" s="108"/>
      <c r="D112" s="108"/>
      <c r="E112" s="105">
        <f t="shared" si="14"/>
        <v>0</v>
      </c>
      <c r="F112" s="105">
        <f t="shared" si="8"/>
        <v>0</v>
      </c>
      <c r="G112" s="124">
        <v>0</v>
      </c>
      <c r="H112" s="124"/>
      <c r="I112" s="124"/>
      <c r="J112" s="126"/>
      <c r="K112" s="126"/>
      <c r="L112" s="121"/>
    </row>
    <row r="113" s="72" customFormat="1" ht="24" customHeight="1" spans="1:12">
      <c r="A113" s="123" t="s">
        <v>2365</v>
      </c>
      <c r="B113" s="124"/>
      <c r="C113" s="108"/>
      <c r="D113" s="108"/>
      <c r="E113" s="105">
        <f t="shared" si="14"/>
        <v>0</v>
      </c>
      <c r="F113" s="105">
        <f t="shared" si="8"/>
        <v>0</v>
      </c>
      <c r="G113" s="124">
        <v>0</v>
      </c>
      <c r="H113" s="124"/>
      <c r="I113" s="124"/>
      <c r="J113" s="126"/>
      <c r="K113" s="126"/>
      <c r="L113" s="121"/>
    </row>
    <row r="114" s="73" customFormat="1" ht="24" customHeight="1" spans="1:12">
      <c r="A114" s="107" t="s">
        <v>2366</v>
      </c>
      <c r="B114" s="107">
        <f>SUM(B101:B113)</f>
        <v>67</v>
      </c>
      <c r="C114" s="108">
        <f>SUM(C101:C113)</f>
        <v>18</v>
      </c>
      <c r="D114" s="108">
        <f>SUM(D101:D113)</f>
        <v>-10</v>
      </c>
      <c r="E114" s="107">
        <f>SUM(E101:E113)</f>
        <v>75</v>
      </c>
      <c r="F114" s="108">
        <f t="shared" si="8"/>
        <v>75</v>
      </c>
      <c r="G114" s="107">
        <f t="shared" ref="G114:J114" si="15">SUM(G101:G113)</f>
        <v>75</v>
      </c>
      <c r="H114" s="107">
        <f t="shared" si="15"/>
        <v>0</v>
      </c>
      <c r="I114" s="107">
        <f t="shared" si="15"/>
        <v>0</v>
      </c>
      <c r="J114" s="107">
        <f t="shared" si="15"/>
        <v>0</v>
      </c>
      <c r="K114" s="107"/>
      <c r="L114" s="121"/>
    </row>
    <row r="115" s="72" customFormat="1" ht="24" customHeight="1" spans="1:12">
      <c r="A115" s="109" t="s">
        <v>2367</v>
      </c>
      <c r="B115" s="109">
        <v>4</v>
      </c>
      <c r="C115" s="108">
        <v>2</v>
      </c>
      <c r="D115" s="108"/>
      <c r="E115" s="105">
        <f t="shared" ref="E115:E121" si="16">B115+C115+D115</f>
        <v>6</v>
      </c>
      <c r="F115" s="105">
        <f t="shared" si="8"/>
        <v>6</v>
      </c>
      <c r="G115" s="109">
        <v>6</v>
      </c>
      <c r="H115" s="109"/>
      <c r="I115" s="109"/>
      <c r="J115" s="109"/>
      <c r="K115" s="109"/>
      <c r="L115" s="127" t="s">
        <v>2368</v>
      </c>
    </row>
    <row r="116" s="72" customFormat="1" ht="24" customHeight="1" spans="1:12">
      <c r="A116" s="109" t="s">
        <v>2369</v>
      </c>
      <c r="B116" s="109"/>
      <c r="C116" s="108">
        <v>2</v>
      </c>
      <c r="D116" s="108"/>
      <c r="E116" s="105">
        <f t="shared" si="16"/>
        <v>2</v>
      </c>
      <c r="F116" s="105">
        <f t="shared" si="8"/>
        <v>2</v>
      </c>
      <c r="G116" s="109">
        <v>2</v>
      </c>
      <c r="H116" s="109"/>
      <c r="I116" s="109"/>
      <c r="J116" s="109"/>
      <c r="K116" s="109"/>
      <c r="L116" s="128"/>
    </row>
    <row r="117" s="72" customFormat="1" ht="24" customHeight="1" spans="1:12">
      <c r="A117" s="109" t="s">
        <v>2370</v>
      </c>
      <c r="B117" s="109">
        <v>10</v>
      </c>
      <c r="C117" s="108"/>
      <c r="D117" s="108">
        <v>-5</v>
      </c>
      <c r="E117" s="105">
        <f t="shared" si="16"/>
        <v>5</v>
      </c>
      <c r="F117" s="105">
        <f t="shared" si="8"/>
        <v>5</v>
      </c>
      <c r="G117" s="109">
        <v>5</v>
      </c>
      <c r="H117" s="109"/>
      <c r="I117" s="109"/>
      <c r="J117" s="109"/>
      <c r="K117" s="109"/>
      <c r="L117" s="128"/>
    </row>
    <row r="118" s="72" customFormat="1" ht="24" customHeight="1" spans="1:12">
      <c r="A118" s="109" t="s">
        <v>2371</v>
      </c>
      <c r="B118" s="109">
        <v>2</v>
      </c>
      <c r="C118" s="108"/>
      <c r="D118" s="108"/>
      <c r="E118" s="105">
        <f t="shared" si="16"/>
        <v>2</v>
      </c>
      <c r="F118" s="105">
        <f t="shared" si="8"/>
        <v>2</v>
      </c>
      <c r="G118" s="109">
        <v>2</v>
      </c>
      <c r="H118" s="109"/>
      <c r="I118" s="109"/>
      <c r="J118" s="109"/>
      <c r="K118" s="109"/>
      <c r="L118" s="128"/>
    </row>
    <row r="119" s="72" customFormat="1" ht="24" customHeight="1" spans="1:12">
      <c r="A119" s="109" t="s">
        <v>2372</v>
      </c>
      <c r="B119" s="109"/>
      <c r="C119" s="108">
        <v>4</v>
      </c>
      <c r="D119" s="108"/>
      <c r="E119" s="105">
        <f t="shared" si="16"/>
        <v>4</v>
      </c>
      <c r="F119" s="105">
        <f t="shared" si="8"/>
        <v>4</v>
      </c>
      <c r="G119" s="109">
        <v>4</v>
      </c>
      <c r="H119" s="109"/>
      <c r="I119" s="109"/>
      <c r="J119" s="109"/>
      <c r="K119" s="109"/>
      <c r="L119" s="128"/>
    </row>
    <row r="120" s="72" customFormat="1" ht="24" customHeight="1" spans="1:12">
      <c r="A120" s="109" t="s">
        <v>2373</v>
      </c>
      <c r="B120" s="109"/>
      <c r="C120" s="108">
        <v>3</v>
      </c>
      <c r="D120" s="108"/>
      <c r="E120" s="105">
        <f t="shared" si="16"/>
        <v>3</v>
      </c>
      <c r="F120" s="105">
        <f t="shared" si="8"/>
        <v>3</v>
      </c>
      <c r="G120" s="109">
        <v>3</v>
      </c>
      <c r="H120" s="109"/>
      <c r="I120" s="109"/>
      <c r="J120" s="109"/>
      <c r="K120" s="109"/>
      <c r="L120" s="128"/>
    </row>
    <row r="121" s="72" customFormat="1" ht="24" customHeight="1" spans="1:12">
      <c r="A121" s="109" t="s">
        <v>2374</v>
      </c>
      <c r="B121" s="109">
        <v>10</v>
      </c>
      <c r="C121" s="108"/>
      <c r="D121" s="108"/>
      <c r="E121" s="105">
        <f t="shared" si="16"/>
        <v>10</v>
      </c>
      <c r="F121" s="105">
        <f t="shared" si="8"/>
        <v>10</v>
      </c>
      <c r="G121" s="109">
        <v>10</v>
      </c>
      <c r="H121" s="109"/>
      <c r="I121" s="109"/>
      <c r="J121" s="109"/>
      <c r="K121" s="109"/>
      <c r="L121" s="128"/>
    </row>
    <row r="122" s="73" customFormat="1" ht="24" customHeight="1" spans="1:12">
      <c r="A122" s="107" t="s">
        <v>2375</v>
      </c>
      <c r="B122" s="107">
        <f>SUM(B115:B121)</f>
        <v>26</v>
      </c>
      <c r="C122" s="108">
        <f>SUM(C115:C121)</f>
        <v>11</v>
      </c>
      <c r="D122" s="108">
        <f>SUM(D115:D121)</f>
        <v>-5</v>
      </c>
      <c r="E122" s="107">
        <f>SUM(E115:E121)</f>
        <v>32</v>
      </c>
      <c r="F122" s="108">
        <f t="shared" si="8"/>
        <v>32</v>
      </c>
      <c r="G122" s="108">
        <f t="shared" ref="G122:J122" si="17">SUM(G115:G121)</f>
        <v>32</v>
      </c>
      <c r="H122" s="108">
        <f t="shared" si="17"/>
        <v>0</v>
      </c>
      <c r="I122" s="108">
        <f t="shared" si="17"/>
        <v>0</v>
      </c>
      <c r="J122" s="108">
        <f t="shared" si="17"/>
        <v>0</v>
      </c>
      <c r="K122" s="107"/>
      <c r="L122" s="129"/>
    </row>
    <row r="123" s="72" customFormat="1" ht="24" customHeight="1" spans="1:12">
      <c r="A123" s="109" t="s">
        <v>2376</v>
      </c>
      <c r="B123" s="109">
        <v>4</v>
      </c>
      <c r="C123" s="108">
        <v>3</v>
      </c>
      <c r="D123" s="108"/>
      <c r="E123" s="105">
        <f t="shared" ref="E123:E126" si="18">B123+C123+D123</f>
        <v>7</v>
      </c>
      <c r="F123" s="105">
        <f t="shared" si="8"/>
        <v>7</v>
      </c>
      <c r="G123" s="109">
        <v>7</v>
      </c>
      <c r="H123" s="109"/>
      <c r="I123" s="109"/>
      <c r="J123" s="109"/>
      <c r="K123" s="109"/>
      <c r="L123" s="130" t="s">
        <v>2377</v>
      </c>
    </row>
    <row r="124" s="72" customFormat="1" ht="24" customHeight="1" spans="1:12">
      <c r="A124" s="109" t="s">
        <v>2378</v>
      </c>
      <c r="B124" s="109">
        <v>15.5</v>
      </c>
      <c r="C124" s="108">
        <v>5</v>
      </c>
      <c r="D124" s="108"/>
      <c r="E124" s="105">
        <f t="shared" si="18"/>
        <v>20.5</v>
      </c>
      <c r="F124" s="105">
        <f t="shared" si="8"/>
        <v>20.5</v>
      </c>
      <c r="G124" s="109">
        <v>15.5</v>
      </c>
      <c r="H124" s="109">
        <v>5</v>
      </c>
      <c r="I124" s="109"/>
      <c r="J124" s="109"/>
      <c r="K124" s="109"/>
      <c r="L124" s="130"/>
    </row>
    <row r="125" s="72" customFormat="1" ht="24" customHeight="1" spans="1:12">
      <c r="A125" s="109" t="s">
        <v>2379</v>
      </c>
      <c r="B125" s="109">
        <v>8</v>
      </c>
      <c r="C125" s="108"/>
      <c r="D125" s="108"/>
      <c r="E125" s="105">
        <f t="shared" si="18"/>
        <v>8</v>
      </c>
      <c r="F125" s="105">
        <f t="shared" si="8"/>
        <v>8</v>
      </c>
      <c r="G125" s="109">
        <v>8</v>
      </c>
      <c r="H125" s="109"/>
      <c r="I125" s="109"/>
      <c r="J125" s="109"/>
      <c r="K125" s="109"/>
      <c r="L125" s="130"/>
    </row>
    <row r="126" s="72" customFormat="1" ht="24" customHeight="1" spans="1:12">
      <c r="A126" s="109" t="s">
        <v>2380</v>
      </c>
      <c r="B126" s="109"/>
      <c r="C126" s="108">
        <v>80</v>
      </c>
      <c r="D126" s="108"/>
      <c r="E126" s="105">
        <f t="shared" si="18"/>
        <v>80</v>
      </c>
      <c r="F126" s="105">
        <f t="shared" si="8"/>
        <v>80</v>
      </c>
      <c r="G126" s="109">
        <v>80</v>
      </c>
      <c r="H126" s="109"/>
      <c r="I126" s="109"/>
      <c r="J126" s="109"/>
      <c r="K126" s="109"/>
      <c r="L126" s="130"/>
    </row>
    <row r="127" s="73" customFormat="1" ht="24" customHeight="1" spans="1:12">
      <c r="A127" s="107" t="s">
        <v>2381</v>
      </c>
      <c r="B127" s="112">
        <f>SUM(B123:B126)</f>
        <v>27.5</v>
      </c>
      <c r="C127" s="108">
        <f>SUM(C123:C126)</f>
        <v>88</v>
      </c>
      <c r="D127" s="108">
        <f>SUM(D123:D126)</f>
        <v>0</v>
      </c>
      <c r="E127" s="112">
        <f>SUM(E123:E126)</f>
        <v>115.5</v>
      </c>
      <c r="F127" s="108">
        <f t="shared" si="8"/>
        <v>115.5</v>
      </c>
      <c r="G127" s="108">
        <f t="shared" ref="G127:J127" si="19">SUM(G123:G126)</f>
        <v>110.5</v>
      </c>
      <c r="H127" s="108">
        <f t="shared" si="19"/>
        <v>5</v>
      </c>
      <c r="I127" s="108">
        <f t="shared" si="19"/>
        <v>0</v>
      </c>
      <c r="J127" s="108">
        <f t="shared" si="19"/>
        <v>0</v>
      </c>
      <c r="K127" s="107"/>
      <c r="L127" s="131"/>
    </row>
    <row r="128" s="72" customFormat="1" ht="24" customHeight="1" spans="1:12">
      <c r="A128" s="109" t="s">
        <v>2382</v>
      </c>
      <c r="B128" s="109">
        <v>13.5</v>
      </c>
      <c r="C128" s="108">
        <v>4</v>
      </c>
      <c r="D128" s="108"/>
      <c r="E128" s="105">
        <f t="shared" ref="E128:E131" si="20">B128+C128+D128</f>
        <v>17.5</v>
      </c>
      <c r="F128" s="105">
        <f t="shared" si="8"/>
        <v>17.5</v>
      </c>
      <c r="G128" s="109">
        <v>17.5</v>
      </c>
      <c r="H128" s="109"/>
      <c r="I128" s="109"/>
      <c r="J128" s="109"/>
      <c r="K128" s="109"/>
      <c r="L128" s="132" t="s">
        <v>2383</v>
      </c>
    </row>
    <row r="129" s="72" customFormat="1" ht="24" customHeight="1" spans="1:12">
      <c r="A129" s="109" t="s">
        <v>2384</v>
      </c>
      <c r="B129" s="109">
        <v>21</v>
      </c>
      <c r="C129" s="108">
        <v>4</v>
      </c>
      <c r="D129" s="108"/>
      <c r="E129" s="105">
        <f t="shared" si="20"/>
        <v>25</v>
      </c>
      <c r="F129" s="105">
        <f t="shared" si="8"/>
        <v>25</v>
      </c>
      <c r="G129" s="109">
        <v>25</v>
      </c>
      <c r="H129" s="109"/>
      <c r="I129" s="109"/>
      <c r="J129" s="109"/>
      <c r="K129" s="109"/>
      <c r="L129" s="128"/>
    </row>
    <row r="130" s="72" customFormat="1" ht="24" customHeight="1" spans="1:12">
      <c r="A130" s="109" t="s">
        <v>2385</v>
      </c>
      <c r="B130" s="109">
        <v>12.5</v>
      </c>
      <c r="C130" s="108"/>
      <c r="D130" s="108">
        <v>-3</v>
      </c>
      <c r="E130" s="105">
        <f t="shared" si="20"/>
        <v>9.5</v>
      </c>
      <c r="F130" s="105">
        <f t="shared" si="8"/>
        <v>9.5</v>
      </c>
      <c r="G130" s="109">
        <v>9.5</v>
      </c>
      <c r="H130" s="109"/>
      <c r="I130" s="109"/>
      <c r="J130" s="109"/>
      <c r="K130" s="109"/>
      <c r="L130" s="128"/>
    </row>
    <row r="131" s="72" customFormat="1" ht="24" customHeight="1" spans="1:12">
      <c r="A131" s="109" t="s">
        <v>2386</v>
      </c>
      <c r="B131" s="109"/>
      <c r="C131" s="108">
        <v>2</v>
      </c>
      <c r="D131" s="108"/>
      <c r="E131" s="105">
        <f t="shared" si="20"/>
        <v>2</v>
      </c>
      <c r="F131" s="105">
        <f t="shared" si="8"/>
        <v>2</v>
      </c>
      <c r="G131" s="109">
        <v>2</v>
      </c>
      <c r="H131" s="109"/>
      <c r="I131" s="109"/>
      <c r="J131" s="109"/>
      <c r="K131" s="109"/>
      <c r="L131" s="128"/>
    </row>
    <row r="132" s="73" customFormat="1" ht="24" customHeight="1" spans="1:12">
      <c r="A132" s="107" t="s">
        <v>2387</v>
      </c>
      <c r="B132" s="107">
        <f>SUM(B128:B131)</f>
        <v>47</v>
      </c>
      <c r="C132" s="108">
        <f>SUM(C128:C131)</f>
        <v>10</v>
      </c>
      <c r="D132" s="108">
        <f>SUM(D128:D131)</f>
        <v>-3</v>
      </c>
      <c r="E132" s="107">
        <f>SUM(E128:E131)</f>
        <v>54</v>
      </c>
      <c r="F132" s="108">
        <f t="shared" si="8"/>
        <v>54</v>
      </c>
      <c r="G132" s="108">
        <f t="shared" ref="G132:J132" si="21">SUM(G128:G131)</f>
        <v>54</v>
      </c>
      <c r="H132" s="108">
        <f t="shared" si="21"/>
        <v>0</v>
      </c>
      <c r="I132" s="108">
        <f t="shared" si="21"/>
        <v>0</v>
      </c>
      <c r="J132" s="108">
        <f t="shared" si="21"/>
        <v>0</v>
      </c>
      <c r="K132" s="107"/>
      <c r="L132" s="129"/>
    </row>
    <row r="133" s="72" customFormat="1" ht="24" customHeight="1" spans="1:12">
      <c r="A133" s="105" t="s">
        <v>2388</v>
      </c>
      <c r="B133" s="105">
        <v>38</v>
      </c>
      <c r="C133" s="108"/>
      <c r="D133" s="108"/>
      <c r="E133" s="105">
        <f t="shared" ref="E133:E136" si="22">B133+C133+D133</f>
        <v>38</v>
      </c>
      <c r="F133" s="105">
        <f t="shared" si="8"/>
        <v>38</v>
      </c>
      <c r="G133" s="105">
        <v>38</v>
      </c>
      <c r="H133" s="105"/>
      <c r="I133" s="105"/>
      <c r="J133" s="109"/>
      <c r="K133" s="109"/>
      <c r="L133" s="132" t="s">
        <v>2389</v>
      </c>
    </row>
    <row r="134" s="72" customFormat="1" ht="24" customHeight="1" spans="1:12">
      <c r="A134" s="105" t="s">
        <v>2390</v>
      </c>
      <c r="B134" s="105">
        <v>15</v>
      </c>
      <c r="C134" s="108">
        <v>3</v>
      </c>
      <c r="D134" s="108"/>
      <c r="E134" s="105">
        <f t="shared" si="22"/>
        <v>18</v>
      </c>
      <c r="F134" s="105">
        <f t="shared" ref="F134:F197" si="23">SUM(G134:I134)</f>
        <v>18</v>
      </c>
      <c r="G134" s="105">
        <v>18</v>
      </c>
      <c r="H134" s="105"/>
      <c r="I134" s="105"/>
      <c r="J134" s="109"/>
      <c r="K134" s="109"/>
      <c r="L134" s="128"/>
    </row>
    <row r="135" s="72" customFormat="1" ht="24" customHeight="1" spans="1:12">
      <c r="A135" s="105" t="s">
        <v>2391</v>
      </c>
      <c r="B135" s="105">
        <v>20</v>
      </c>
      <c r="C135" s="108">
        <v>2</v>
      </c>
      <c r="D135" s="108"/>
      <c r="E135" s="105">
        <f t="shared" si="22"/>
        <v>22</v>
      </c>
      <c r="F135" s="105">
        <f t="shared" si="23"/>
        <v>22</v>
      </c>
      <c r="G135" s="105">
        <v>22</v>
      </c>
      <c r="H135" s="105"/>
      <c r="I135" s="105"/>
      <c r="J135" s="109"/>
      <c r="K135" s="109"/>
      <c r="L135" s="128"/>
    </row>
    <row r="136" s="72" customFormat="1" ht="24" customHeight="1" spans="1:12">
      <c r="A136" s="105" t="s">
        <v>2392</v>
      </c>
      <c r="B136" s="105">
        <v>5</v>
      </c>
      <c r="C136" s="108"/>
      <c r="D136" s="108"/>
      <c r="E136" s="105">
        <f t="shared" si="22"/>
        <v>5</v>
      </c>
      <c r="F136" s="105">
        <f t="shared" si="23"/>
        <v>5</v>
      </c>
      <c r="G136" s="105">
        <v>5</v>
      </c>
      <c r="H136" s="105"/>
      <c r="I136" s="105"/>
      <c r="J136" s="109"/>
      <c r="K136" s="109"/>
      <c r="L136" s="128"/>
    </row>
    <row r="137" s="73" customFormat="1" ht="24" customHeight="1" spans="1:12">
      <c r="A137" s="107" t="s">
        <v>2393</v>
      </c>
      <c r="B137" s="107">
        <f>SUM(B133:B136)</f>
        <v>78</v>
      </c>
      <c r="C137" s="108">
        <f>SUM(C133:C136)</f>
        <v>5</v>
      </c>
      <c r="D137" s="108">
        <f>SUM(D133:D136)</f>
        <v>0</v>
      </c>
      <c r="E137" s="107">
        <f>SUM(E133:E136)</f>
        <v>83</v>
      </c>
      <c r="F137" s="108">
        <f t="shared" si="23"/>
        <v>83</v>
      </c>
      <c r="G137" s="108">
        <f t="shared" ref="G137:J137" si="24">SUM(G133:G136)</f>
        <v>83</v>
      </c>
      <c r="H137" s="108">
        <f t="shared" si="24"/>
        <v>0</v>
      </c>
      <c r="I137" s="108">
        <f t="shared" si="24"/>
        <v>0</v>
      </c>
      <c r="J137" s="108">
        <f t="shared" si="24"/>
        <v>0</v>
      </c>
      <c r="K137" s="107"/>
      <c r="L137" s="129"/>
    </row>
    <row r="138" s="72" customFormat="1" ht="24" customHeight="1" spans="1:12">
      <c r="A138" s="109" t="s">
        <v>2394</v>
      </c>
      <c r="B138" s="109">
        <v>16</v>
      </c>
      <c r="C138" s="108"/>
      <c r="D138" s="108"/>
      <c r="E138" s="105">
        <f t="shared" ref="E138:E150" si="25">B138+C138+D138</f>
        <v>16</v>
      </c>
      <c r="F138" s="105">
        <f t="shared" si="23"/>
        <v>16</v>
      </c>
      <c r="G138" s="109">
        <v>16</v>
      </c>
      <c r="H138" s="109"/>
      <c r="I138" s="109"/>
      <c r="J138" s="109"/>
      <c r="K138" s="109"/>
      <c r="L138" s="132" t="s">
        <v>2395</v>
      </c>
    </row>
    <row r="139" s="72" customFormat="1" ht="24" customHeight="1" spans="1:12">
      <c r="A139" s="109" t="s">
        <v>2396</v>
      </c>
      <c r="B139" s="109">
        <v>116</v>
      </c>
      <c r="C139" s="108"/>
      <c r="D139" s="108"/>
      <c r="E139" s="105">
        <f t="shared" si="25"/>
        <v>116</v>
      </c>
      <c r="F139" s="105">
        <f t="shared" si="23"/>
        <v>116</v>
      </c>
      <c r="G139" s="109">
        <v>116</v>
      </c>
      <c r="H139" s="109"/>
      <c r="I139" s="109"/>
      <c r="J139" s="109"/>
      <c r="K139" s="109"/>
      <c r="L139" s="128"/>
    </row>
    <row r="140" s="72" customFormat="1" ht="24" customHeight="1" spans="1:12">
      <c r="A140" s="109" t="s">
        <v>2397</v>
      </c>
      <c r="B140" s="109">
        <v>300</v>
      </c>
      <c r="C140" s="108"/>
      <c r="D140" s="108"/>
      <c r="E140" s="105">
        <f t="shared" si="25"/>
        <v>300</v>
      </c>
      <c r="F140" s="105">
        <f t="shared" si="23"/>
        <v>300</v>
      </c>
      <c r="G140" s="109">
        <v>300</v>
      </c>
      <c r="H140" s="109"/>
      <c r="I140" s="109"/>
      <c r="J140" s="109"/>
      <c r="K140" s="109"/>
      <c r="L140" s="128"/>
    </row>
    <row r="141" s="72" customFormat="1" ht="24" customHeight="1" spans="1:12">
      <c r="A141" s="109" t="s">
        <v>2398</v>
      </c>
      <c r="B141" s="109">
        <v>10</v>
      </c>
      <c r="C141" s="108"/>
      <c r="D141" s="108"/>
      <c r="E141" s="105">
        <f t="shared" si="25"/>
        <v>10</v>
      </c>
      <c r="F141" s="105">
        <f t="shared" si="23"/>
        <v>10</v>
      </c>
      <c r="G141" s="109">
        <v>10</v>
      </c>
      <c r="H141" s="109"/>
      <c r="I141" s="109"/>
      <c r="J141" s="109"/>
      <c r="K141" s="109"/>
      <c r="L141" s="128"/>
    </row>
    <row r="142" s="72" customFormat="1" ht="24" customHeight="1" spans="1:12">
      <c r="A142" s="109" t="s">
        <v>2399</v>
      </c>
      <c r="B142" s="109">
        <v>15</v>
      </c>
      <c r="C142" s="108"/>
      <c r="D142" s="108"/>
      <c r="E142" s="105">
        <f t="shared" si="25"/>
        <v>15</v>
      </c>
      <c r="F142" s="105">
        <f t="shared" si="23"/>
        <v>15</v>
      </c>
      <c r="G142" s="109">
        <v>15</v>
      </c>
      <c r="H142" s="109"/>
      <c r="I142" s="109"/>
      <c r="J142" s="109"/>
      <c r="K142" s="109"/>
      <c r="L142" s="128"/>
    </row>
    <row r="143" s="72" customFormat="1" ht="24" customHeight="1" spans="1:12">
      <c r="A143" s="109" t="s">
        <v>2400</v>
      </c>
      <c r="B143" s="109">
        <v>20.4</v>
      </c>
      <c r="C143" s="108"/>
      <c r="D143" s="108"/>
      <c r="E143" s="105">
        <f t="shared" si="25"/>
        <v>20.4</v>
      </c>
      <c r="F143" s="105">
        <f t="shared" si="23"/>
        <v>20.4</v>
      </c>
      <c r="G143" s="109">
        <v>20.4</v>
      </c>
      <c r="H143" s="109"/>
      <c r="I143" s="109"/>
      <c r="J143" s="109"/>
      <c r="K143" s="109"/>
      <c r="L143" s="128"/>
    </row>
    <row r="144" s="72" customFormat="1" ht="24" customHeight="1" spans="1:12">
      <c r="A144" s="109" t="s">
        <v>2401</v>
      </c>
      <c r="B144" s="109">
        <v>18</v>
      </c>
      <c r="C144" s="108"/>
      <c r="D144" s="108"/>
      <c r="E144" s="105">
        <f t="shared" si="25"/>
        <v>18</v>
      </c>
      <c r="F144" s="105">
        <f t="shared" si="23"/>
        <v>18</v>
      </c>
      <c r="G144" s="109">
        <v>18</v>
      </c>
      <c r="H144" s="109"/>
      <c r="I144" s="109"/>
      <c r="J144" s="109"/>
      <c r="K144" s="109"/>
      <c r="L144" s="128"/>
    </row>
    <row r="145" s="72" customFormat="1" ht="24" customHeight="1" spans="1:12">
      <c r="A145" s="109" t="s">
        <v>2402</v>
      </c>
      <c r="B145" s="109">
        <v>20</v>
      </c>
      <c r="C145" s="108"/>
      <c r="D145" s="108"/>
      <c r="E145" s="105">
        <f t="shared" si="25"/>
        <v>20</v>
      </c>
      <c r="F145" s="105">
        <f t="shared" si="23"/>
        <v>20</v>
      </c>
      <c r="G145" s="109">
        <v>20</v>
      </c>
      <c r="H145" s="109"/>
      <c r="I145" s="109"/>
      <c r="J145" s="109"/>
      <c r="K145" s="109"/>
      <c r="L145" s="128"/>
    </row>
    <row r="146" s="72" customFormat="1" ht="24" customHeight="1" spans="1:12">
      <c r="A146" s="109" t="s">
        <v>2403</v>
      </c>
      <c r="B146" s="109">
        <v>10</v>
      </c>
      <c r="C146" s="108"/>
      <c r="D146" s="108"/>
      <c r="E146" s="105">
        <f t="shared" si="25"/>
        <v>10</v>
      </c>
      <c r="F146" s="105">
        <f t="shared" si="23"/>
        <v>10</v>
      </c>
      <c r="G146" s="109">
        <v>10</v>
      </c>
      <c r="H146" s="109"/>
      <c r="I146" s="109"/>
      <c r="J146" s="109"/>
      <c r="K146" s="109"/>
      <c r="L146" s="128"/>
    </row>
    <row r="147" s="72" customFormat="1" ht="24" customHeight="1" spans="1:12">
      <c r="A147" s="109" t="s">
        <v>2404</v>
      </c>
      <c r="B147" s="109">
        <v>150</v>
      </c>
      <c r="C147" s="108"/>
      <c r="D147" s="108"/>
      <c r="E147" s="105">
        <f t="shared" si="25"/>
        <v>150</v>
      </c>
      <c r="F147" s="105">
        <f t="shared" si="23"/>
        <v>150</v>
      </c>
      <c r="G147" s="109">
        <v>150</v>
      </c>
      <c r="H147" s="109"/>
      <c r="I147" s="109"/>
      <c r="J147" s="109"/>
      <c r="K147" s="109"/>
      <c r="L147" s="128"/>
    </row>
    <row r="148" s="72" customFormat="1" ht="24" customHeight="1" spans="1:12">
      <c r="A148" s="109" t="s">
        <v>2351</v>
      </c>
      <c r="B148" s="109">
        <v>610</v>
      </c>
      <c r="C148" s="108">
        <v>2</v>
      </c>
      <c r="D148" s="108"/>
      <c r="E148" s="105">
        <f t="shared" si="25"/>
        <v>612</v>
      </c>
      <c r="F148" s="105">
        <f t="shared" si="23"/>
        <v>612</v>
      </c>
      <c r="G148" s="109">
        <v>102.2</v>
      </c>
      <c r="H148" s="109"/>
      <c r="I148" s="109">
        <v>509.8</v>
      </c>
      <c r="J148" s="109"/>
      <c r="K148" s="109" t="s">
        <v>2405</v>
      </c>
      <c r="L148" s="128"/>
    </row>
    <row r="149" s="72" customFormat="1" ht="24" customHeight="1" spans="1:12">
      <c r="A149" s="109" t="s">
        <v>2406</v>
      </c>
      <c r="B149" s="109">
        <v>30</v>
      </c>
      <c r="C149" s="108"/>
      <c r="D149" s="108"/>
      <c r="E149" s="105">
        <f t="shared" si="25"/>
        <v>30</v>
      </c>
      <c r="F149" s="105">
        <f t="shared" si="23"/>
        <v>30</v>
      </c>
      <c r="G149" s="109">
        <v>30</v>
      </c>
      <c r="H149" s="109"/>
      <c r="I149" s="109"/>
      <c r="J149" s="109"/>
      <c r="K149" s="109"/>
      <c r="L149" s="128"/>
    </row>
    <row r="150" s="72" customFormat="1" ht="24" customHeight="1" spans="1:12">
      <c r="A150" s="109" t="s">
        <v>2407</v>
      </c>
      <c r="B150" s="109">
        <v>258</v>
      </c>
      <c r="C150" s="108"/>
      <c r="D150" s="108">
        <v>-258</v>
      </c>
      <c r="E150" s="105">
        <f t="shared" si="25"/>
        <v>0</v>
      </c>
      <c r="F150" s="105">
        <f t="shared" si="23"/>
        <v>0</v>
      </c>
      <c r="G150" s="109">
        <v>0</v>
      </c>
      <c r="H150" s="109"/>
      <c r="I150" s="109"/>
      <c r="J150" s="109"/>
      <c r="K150" s="109" t="s">
        <v>2408</v>
      </c>
      <c r="L150" s="128"/>
    </row>
    <row r="151" s="73" customFormat="1" ht="24" customHeight="1" spans="1:12">
      <c r="A151" s="107" t="s">
        <v>2409</v>
      </c>
      <c r="B151" s="107">
        <f>SUM(B138:B150)</f>
        <v>1573.4</v>
      </c>
      <c r="C151" s="108">
        <f>SUM(C138:C150)</f>
        <v>2</v>
      </c>
      <c r="D151" s="108">
        <f>SUM(D138:D150)</f>
        <v>-258</v>
      </c>
      <c r="E151" s="107">
        <f>SUM(E138:E150)</f>
        <v>1317.4</v>
      </c>
      <c r="F151" s="108">
        <f t="shared" si="23"/>
        <v>1317.4</v>
      </c>
      <c r="G151" s="108">
        <f t="shared" ref="G151:J151" si="26">SUM(G138:G150)</f>
        <v>807.6</v>
      </c>
      <c r="H151" s="108">
        <f t="shared" si="26"/>
        <v>0</v>
      </c>
      <c r="I151" s="108">
        <f t="shared" si="26"/>
        <v>509.8</v>
      </c>
      <c r="J151" s="108">
        <f t="shared" si="26"/>
        <v>0</v>
      </c>
      <c r="K151" s="107"/>
      <c r="L151" s="129"/>
    </row>
    <row r="152" s="72" customFormat="1" ht="24" customHeight="1" spans="1:12">
      <c r="A152" s="109" t="s">
        <v>2351</v>
      </c>
      <c r="B152" s="109">
        <v>42</v>
      </c>
      <c r="C152" s="108"/>
      <c r="D152" s="108">
        <v>-10</v>
      </c>
      <c r="E152" s="105">
        <f t="shared" ref="E152:E159" si="27">B152+C152+D152</f>
        <v>32</v>
      </c>
      <c r="F152" s="105">
        <f t="shared" si="23"/>
        <v>32</v>
      </c>
      <c r="G152" s="109">
        <v>32</v>
      </c>
      <c r="H152" s="109"/>
      <c r="I152" s="109"/>
      <c r="J152" s="109"/>
      <c r="K152" s="109" t="s">
        <v>2410</v>
      </c>
      <c r="L152" s="132" t="s">
        <v>2411</v>
      </c>
    </row>
    <row r="153" s="72" customFormat="1" ht="24" customHeight="1" spans="1:12">
      <c r="A153" s="109" t="s">
        <v>2412</v>
      </c>
      <c r="B153" s="109">
        <v>37</v>
      </c>
      <c r="C153" s="108">
        <v>10</v>
      </c>
      <c r="D153" s="108"/>
      <c r="E153" s="105">
        <f t="shared" si="27"/>
        <v>47</v>
      </c>
      <c r="F153" s="105">
        <f t="shared" si="23"/>
        <v>47</v>
      </c>
      <c r="G153" s="109">
        <v>47</v>
      </c>
      <c r="H153" s="109"/>
      <c r="I153" s="109"/>
      <c r="J153" s="109"/>
      <c r="K153" s="109"/>
      <c r="L153" s="128"/>
    </row>
    <row r="154" s="72" customFormat="1" ht="24" customHeight="1" spans="1:12">
      <c r="A154" s="109" t="s">
        <v>2413</v>
      </c>
      <c r="B154" s="109">
        <v>99.84</v>
      </c>
      <c r="C154" s="108">
        <v>7.41</v>
      </c>
      <c r="D154" s="108"/>
      <c r="E154" s="105">
        <f t="shared" si="27"/>
        <v>107.25</v>
      </c>
      <c r="F154" s="105">
        <f t="shared" si="23"/>
        <v>107.25</v>
      </c>
      <c r="G154" s="109">
        <v>107.25</v>
      </c>
      <c r="H154" s="109"/>
      <c r="I154" s="109"/>
      <c r="J154" s="109"/>
      <c r="K154" s="109" t="s">
        <v>2414</v>
      </c>
      <c r="L154" s="128"/>
    </row>
    <row r="155" s="72" customFormat="1" ht="24" customHeight="1" spans="1:12">
      <c r="A155" s="109" t="s">
        <v>2415</v>
      </c>
      <c r="B155" s="109">
        <v>6</v>
      </c>
      <c r="C155" s="108"/>
      <c r="D155" s="108">
        <v>-6</v>
      </c>
      <c r="E155" s="105">
        <f t="shared" si="27"/>
        <v>0</v>
      </c>
      <c r="F155" s="105">
        <f t="shared" si="23"/>
        <v>0</v>
      </c>
      <c r="G155" s="109">
        <v>0</v>
      </c>
      <c r="H155" s="109"/>
      <c r="I155" s="109"/>
      <c r="J155" s="109"/>
      <c r="K155" s="109"/>
      <c r="L155" s="128"/>
    </row>
    <row r="156" s="72" customFormat="1" ht="24" customHeight="1" spans="1:12">
      <c r="A156" s="109" t="s">
        <v>2416</v>
      </c>
      <c r="B156" s="109">
        <v>15</v>
      </c>
      <c r="C156" s="108"/>
      <c r="D156" s="108"/>
      <c r="E156" s="105">
        <f t="shared" si="27"/>
        <v>15</v>
      </c>
      <c r="F156" s="105">
        <f t="shared" si="23"/>
        <v>15</v>
      </c>
      <c r="G156" s="109">
        <v>15</v>
      </c>
      <c r="H156" s="109"/>
      <c r="I156" s="109"/>
      <c r="J156" s="109"/>
      <c r="K156" s="109"/>
      <c r="L156" s="128"/>
    </row>
    <row r="157" s="72" customFormat="1" ht="24" customHeight="1" spans="1:12">
      <c r="A157" s="109" t="s">
        <v>2417</v>
      </c>
      <c r="B157" s="109">
        <v>30</v>
      </c>
      <c r="C157" s="108">
        <v>10</v>
      </c>
      <c r="D157" s="108"/>
      <c r="E157" s="105">
        <f t="shared" si="27"/>
        <v>40</v>
      </c>
      <c r="F157" s="105">
        <f t="shared" si="23"/>
        <v>40</v>
      </c>
      <c r="G157" s="109">
        <v>40</v>
      </c>
      <c r="H157" s="109"/>
      <c r="I157" s="109"/>
      <c r="J157" s="109"/>
      <c r="K157" s="109" t="s">
        <v>2418</v>
      </c>
      <c r="L157" s="128"/>
    </row>
    <row r="158" s="72" customFormat="1" ht="24" customHeight="1" spans="1:12">
      <c r="A158" s="109" t="s">
        <v>2419</v>
      </c>
      <c r="B158" s="109">
        <v>10</v>
      </c>
      <c r="C158" s="108"/>
      <c r="D158" s="108">
        <v>-10</v>
      </c>
      <c r="E158" s="105">
        <f t="shared" si="27"/>
        <v>0</v>
      </c>
      <c r="F158" s="105">
        <f t="shared" si="23"/>
        <v>0</v>
      </c>
      <c r="G158" s="109">
        <v>0</v>
      </c>
      <c r="H158" s="109"/>
      <c r="I158" s="109"/>
      <c r="J158" s="109"/>
      <c r="K158" s="109"/>
      <c r="L158" s="128"/>
    </row>
    <row r="159" s="72" customFormat="1" ht="24" customHeight="1" spans="1:12">
      <c r="A159" s="109" t="s">
        <v>2420</v>
      </c>
      <c r="B159" s="109"/>
      <c r="C159" s="108">
        <f>15+5</f>
        <v>20</v>
      </c>
      <c r="D159" s="108"/>
      <c r="E159" s="105">
        <f t="shared" si="27"/>
        <v>20</v>
      </c>
      <c r="F159" s="105">
        <f t="shared" si="23"/>
        <v>20</v>
      </c>
      <c r="G159" s="109"/>
      <c r="H159" s="109">
        <v>20</v>
      </c>
      <c r="I159" s="109"/>
      <c r="J159" s="109"/>
      <c r="K159" s="109"/>
      <c r="L159" s="128"/>
    </row>
    <row r="160" s="73" customFormat="1" ht="24" customHeight="1" spans="1:12">
      <c r="A160" s="107" t="s">
        <v>2421</v>
      </c>
      <c r="B160" s="107">
        <f>SUM(B152:B159)</f>
        <v>239.84</v>
      </c>
      <c r="C160" s="108">
        <f>SUM(C152:C159)</f>
        <v>47.41</v>
      </c>
      <c r="D160" s="108">
        <f>SUM(D152:D159)</f>
        <v>-26</v>
      </c>
      <c r="E160" s="107">
        <f>SUM(E152:E159)</f>
        <v>261.25</v>
      </c>
      <c r="F160" s="108">
        <f t="shared" si="23"/>
        <v>261.25</v>
      </c>
      <c r="G160" s="108">
        <f t="shared" ref="G160:J160" si="28">SUM(G152:G159)</f>
        <v>241.25</v>
      </c>
      <c r="H160" s="108">
        <f t="shared" si="28"/>
        <v>20</v>
      </c>
      <c r="I160" s="108">
        <f t="shared" si="28"/>
        <v>0</v>
      </c>
      <c r="J160" s="108">
        <f t="shared" si="28"/>
        <v>0</v>
      </c>
      <c r="K160" s="107"/>
      <c r="L160" s="129"/>
    </row>
    <row r="161" s="72" customFormat="1" ht="24" customHeight="1" spans="1:12">
      <c r="A161" s="109" t="s">
        <v>2422</v>
      </c>
      <c r="B161" s="109">
        <v>26.88</v>
      </c>
      <c r="C161" s="108"/>
      <c r="D161" s="108"/>
      <c r="E161" s="105">
        <f t="shared" ref="E161:E165" si="29">B161+C161+D161</f>
        <v>26.88</v>
      </c>
      <c r="F161" s="105">
        <f t="shared" si="23"/>
        <v>26.88</v>
      </c>
      <c r="G161" s="109">
        <v>26.88</v>
      </c>
      <c r="H161" s="109"/>
      <c r="I161" s="109"/>
      <c r="J161" s="109"/>
      <c r="K161" s="109"/>
      <c r="L161" s="119" t="s">
        <v>2423</v>
      </c>
    </row>
    <row r="162" s="72" customFormat="1" ht="24" customHeight="1" spans="1:12">
      <c r="A162" s="109" t="s">
        <v>2424</v>
      </c>
      <c r="B162" s="109">
        <v>8</v>
      </c>
      <c r="C162" s="108"/>
      <c r="D162" s="108"/>
      <c r="E162" s="105">
        <f t="shared" si="29"/>
        <v>8</v>
      </c>
      <c r="F162" s="105">
        <f t="shared" si="23"/>
        <v>8</v>
      </c>
      <c r="G162" s="109">
        <v>8</v>
      </c>
      <c r="H162" s="109"/>
      <c r="I162" s="109"/>
      <c r="J162" s="109"/>
      <c r="K162" s="109"/>
      <c r="L162" s="120"/>
    </row>
    <row r="163" s="72" customFormat="1" ht="24" customHeight="1" spans="1:12">
      <c r="A163" s="109" t="s">
        <v>2425</v>
      </c>
      <c r="B163" s="109">
        <v>20</v>
      </c>
      <c r="C163" s="108"/>
      <c r="D163" s="108">
        <v>-20</v>
      </c>
      <c r="E163" s="105">
        <f t="shared" si="29"/>
        <v>0</v>
      </c>
      <c r="F163" s="105">
        <f t="shared" si="23"/>
        <v>0</v>
      </c>
      <c r="G163" s="109">
        <v>0</v>
      </c>
      <c r="H163" s="109"/>
      <c r="I163" s="109"/>
      <c r="J163" s="109"/>
      <c r="K163" s="109"/>
      <c r="L163" s="120"/>
    </row>
    <row r="164" s="72" customFormat="1" ht="24" customHeight="1" spans="1:12">
      <c r="A164" s="109" t="s">
        <v>2351</v>
      </c>
      <c r="B164" s="109">
        <v>20</v>
      </c>
      <c r="C164" s="108"/>
      <c r="D164" s="108"/>
      <c r="E164" s="105">
        <f t="shared" si="29"/>
        <v>20</v>
      </c>
      <c r="F164" s="105">
        <f t="shared" si="23"/>
        <v>20</v>
      </c>
      <c r="G164" s="109">
        <v>20</v>
      </c>
      <c r="H164" s="109"/>
      <c r="I164" s="109"/>
      <c r="J164" s="109"/>
      <c r="K164" s="109" t="s">
        <v>2426</v>
      </c>
      <c r="L164" s="120"/>
    </row>
    <row r="165" s="72" customFormat="1" ht="24" customHeight="1" spans="1:12">
      <c r="A165" s="109" t="s">
        <v>2412</v>
      </c>
      <c r="B165" s="109"/>
      <c r="C165" s="108">
        <v>20</v>
      </c>
      <c r="D165" s="108"/>
      <c r="E165" s="105">
        <f t="shared" si="29"/>
        <v>20</v>
      </c>
      <c r="F165" s="105">
        <f t="shared" si="23"/>
        <v>20</v>
      </c>
      <c r="G165" s="109">
        <v>20</v>
      </c>
      <c r="H165" s="109"/>
      <c r="I165" s="109"/>
      <c r="J165" s="109"/>
      <c r="K165" s="109"/>
      <c r="L165" s="133"/>
    </row>
    <row r="166" s="73" customFormat="1" ht="24" customHeight="1" spans="1:12">
      <c r="A166" s="107" t="s">
        <v>2427</v>
      </c>
      <c r="B166" s="107">
        <f>SUM(B161:B165)</f>
        <v>74.88</v>
      </c>
      <c r="C166" s="108">
        <f>SUM(C161:C165)</f>
        <v>20</v>
      </c>
      <c r="D166" s="108">
        <f>SUM(D161:D165)</f>
        <v>-20</v>
      </c>
      <c r="E166" s="107">
        <f>SUM(E161:E165)</f>
        <v>74.88</v>
      </c>
      <c r="F166" s="108">
        <f t="shared" si="23"/>
        <v>74.88</v>
      </c>
      <c r="G166" s="108">
        <f t="shared" ref="G166:J166" si="30">SUM(G161:G165)</f>
        <v>74.88</v>
      </c>
      <c r="H166" s="108">
        <f t="shared" si="30"/>
        <v>0</v>
      </c>
      <c r="I166" s="108">
        <f t="shared" si="30"/>
        <v>0</v>
      </c>
      <c r="J166" s="108">
        <f t="shared" si="30"/>
        <v>0</v>
      </c>
      <c r="K166" s="107"/>
      <c r="L166" s="129"/>
    </row>
    <row r="167" s="72" customFormat="1" ht="24" customHeight="1" spans="1:12">
      <c r="A167" s="109" t="s">
        <v>2428</v>
      </c>
      <c r="B167" s="109"/>
      <c r="C167" s="108">
        <v>10</v>
      </c>
      <c r="D167" s="108"/>
      <c r="E167" s="105">
        <f t="shared" ref="E167:E178" si="31">B167+C167+D167</f>
        <v>10</v>
      </c>
      <c r="F167" s="105">
        <f t="shared" si="23"/>
        <v>10</v>
      </c>
      <c r="G167" s="109">
        <v>10</v>
      </c>
      <c r="H167" s="109"/>
      <c r="I167" s="109"/>
      <c r="J167" s="109"/>
      <c r="K167" s="109"/>
      <c r="L167" s="132" t="s">
        <v>2429</v>
      </c>
    </row>
    <row r="168" s="72" customFormat="1" ht="24" customHeight="1" spans="1:12">
      <c r="A168" s="109" t="s">
        <v>2430</v>
      </c>
      <c r="B168" s="109"/>
      <c r="C168" s="108"/>
      <c r="D168" s="108"/>
      <c r="E168" s="105">
        <f t="shared" si="31"/>
        <v>0</v>
      </c>
      <c r="F168" s="105">
        <f t="shared" si="23"/>
        <v>0</v>
      </c>
      <c r="G168" s="109">
        <v>0</v>
      </c>
      <c r="H168" s="109"/>
      <c r="I168" s="109"/>
      <c r="J168" s="109"/>
      <c r="K168" s="109"/>
      <c r="L168" s="128"/>
    </row>
    <row r="169" s="72" customFormat="1" ht="24" customHeight="1" spans="1:12">
      <c r="A169" s="109" t="s">
        <v>2431</v>
      </c>
      <c r="B169" s="109">
        <v>6.4</v>
      </c>
      <c r="C169" s="108"/>
      <c r="D169" s="108"/>
      <c r="E169" s="105">
        <f t="shared" si="31"/>
        <v>6.4</v>
      </c>
      <c r="F169" s="105">
        <f t="shared" si="23"/>
        <v>6.4</v>
      </c>
      <c r="G169" s="109">
        <v>6.4</v>
      </c>
      <c r="H169" s="109"/>
      <c r="I169" s="109"/>
      <c r="J169" s="109"/>
      <c r="K169" s="109"/>
      <c r="L169" s="128"/>
    </row>
    <row r="170" s="72" customFormat="1" ht="24" customHeight="1" spans="1:12">
      <c r="A170" s="109" t="s">
        <v>2432</v>
      </c>
      <c r="B170" s="109">
        <v>20</v>
      </c>
      <c r="C170" s="108"/>
      <c r="D170" s="108"/>
      <c r="E170" s="105">
        <f t="shared" si="31"/>
        <v>20</v>
      </c>
      <c r="F170" s="105">
        <f t="shared" si="23"/>
        <v>20</v>
      </c>
      <c r="G170" s="109">
        <v>20</v>
      </c>
      <c r="H170" s="109"/>
      <c r="I170" s="109"/>
      <c r="J170" s="109"/>
      <c r="K170" s="109"/>
      <c r="L170" s="128"/>
    </row>
    <row r="171" s="72" customFormat="1" ht="24" customHeight="1" spans="1:12">
      <c r="A171" s="109" t="s">
        <v>2433</v>
      </c>
      <c r="B171" s="109">
        <v>38</v>
      </c>
      <c r="C171" s="108"/>
      <c r="D171" s="108">
        <v>-2</v>
      </c>
      <c r="E171" s="105">
        <f t="shared" si="31"/>
        <v>36</v>
      </c>
      <c r="F171" s="105">
        <f t="shared" si="23"/>
        <v>36</v>
      </c>
      <c r="G171" s="109">
        <v>36</v>
      </c>
      <c r="H171" s="109"/>
      <c r="I171" s="109"/>
      <c r="J171" s="109"/>
      <c r="K171" s="109"/>
      <c r="L171" s="128"/>
    </row>
    <row r="172" s="72" customFormat="1" ht="24" customHeight="1" spans="1:12">
      <c r="A172" s="109" t="s">
        <v>2434</v>
      </c>
      <c r="B172" s="109">
        <v>90</v>
      </c>
      <c r="C172" s="108"/>
      <c r="D172" s="108"/>
      <c r="E172" s="105">
        <f t="shared" si="31"/>
        <v>90</v>
      </c>
      <c r="F172" s="105">
        <f t="shared" si="23"/>
        <v>90</v>
      </c>
      <c r="G172" s="109">
        <v>90</v>
      </c>
      <c r="H172" s="109"/>
      <c r="I172" s="109"/>
      <c r="J172" s="109"/>
      <c r="K172" s="109"/>
      <c r="L172" s="128"/>
    </row>
    <row r="173" s="72" customFormat="1" ht="24" customHeight="1" spans="1:12">
      <c r="A173" s="109" t="s">
        <v>2435</v>
      </c>
      <c r="B173" s="109">
        <v>32</v>
      </c>
      <c r="C173" s="108"/>
      <c r="D173" s="108"/>
      <c r="E173" s="105">
        <f t="shared" si="31"/>
        <v>32</v>
      </c>
      <c r="F173" s="105">
        <f t="shared" si="23"/>
        <v>32</v>
      </c>
      <c r="G173" s="109">
        <v>32</v>
      </c>
      <c r="H173" s="109"/>
      <c r="I173" s="109"/>
      <c r="J173" s="109"/>
      <c r="K173" s="109"/>
      <c r="L173" s="128"/>
    </row>
    <row r="174" s="72" customFormat="1" ht="24" customHeight="1" spans="1:12">
      <c r="A174" s="109" t="s">
        <v>2436</v>
      </c>
      <c r="B174" s="109">
        <v>10</v>
      </c>
      <c r="C174" s="108"/>
      <c r="D174" s="108"/>
      <c r="E174" s="105">
        <f t="shared" si="31"/>
        <v>10</v>
      </c>
      <c r="F174" s="105">
        <f t="shared" si="23"/>
        <v>10</v>
      </c>
      <c r="G174" s="109">
        <v>10</v>
      </c>
      <c r="H174" s="109"/>
      <c r="I174" s="109"/>
      <c r="J174" s="109"/>
      <c r="K174" s="109"/>
      <c r="L174" s="128"/>
    </row>
    <row r="175" s="72" customFormat="1" ht="24" customHeight="1" spans="1:12">
      <c r="A175" s="109" t="s">
        <v>2437</v>
      </c>
      <c r="B175" s="109">
        <v>6</v>
      </c>
      <c r="C175" s="108"/>
      <c r="D175" s="108"/>
      <c r="E175" s="105">
        <f t="shared" si="31"/>
        <v>6</v>
      </c>
      <c r="F175" s="105">
        <f t="shared" si="23"/>
        <v>6</v>
      </c>
      <c r="G175" s="109">
        <v>6</v>
      </c>
      <c r="H175" s="109"/>
      <c r="I175" s="109"/>
      <c r="J175" s="109"/>
      <c r="K175" s="109"/>
      <c r="L175" s="128"/>
    </row>
    <row r="176" s="72" customFormat="1" ht="24" customHeight="1" spans="1:12">
      <c r="A176" s="109" t="s">
        <v>2438</v>
      </c>
      <c r="B176" s="109">
        <v>22</v>
      </c>
      <c r="C176" s="108"/>
      <c r="D176" s="108"/>
      <c r="E176" s="105">
        <f t="shared" si="31"/>
        <v>22</v>
      </c>
      <c r="F176" s="105">
        <f t="shared" si="23"/>
        <v>22</v>
      </c>
      <c r="G176" s="109">
        <v>22</v>
      </c>
      <c r="H176" s="109"/>
      <c r="I176" s="109"/>
      <c r="J176" s="109"/>
      <c r="K176" s="109"/>
      <c r="L176" s="128"/>
    </row>
    <row r="177" s="72" customFormat="1" ht="24" customHeight="1" spans="1:12">
      <c r="A177" s="109" t="s">
        <v>2439</v>
      </c>
      <c r="B177" s="109">
        <v>67</v>
      </c>
      <c r="C177" s="108"/>
      <c r="D177" s="108">
        <v>-67</v>
      </c>
      <c r="E177" s="105">
        <f t="shared" si="31"/>
        <v>0</v>
      </c>
      <c r="F177" s="105">
        <f t="shared" si="23"/>
        <v>0</v>
      </c>
      <c r="G177" s="109">
        <v>0</v>
      </c>
      <c r="H177" s="109"/>
      <c r="I177" s="109"/>
      <c r="J177" s="109"/>
      <c r="K177" s="109"/>
      <c r="L177" s="128"/>
    </row>
    <row r="178" s="72" customFormat="1" ht="24" customHeight="1" spans="1:12">
      <c r="A178" s="109" t="s">
        <v>2440</v>
      </c>
      <c r="B178" s="109">
        <v>55</v>
      </c>
      <c r="C178" s="108"/>
      <c r="D178" s="108">
        <v>-55</v>
      </c>
      <c r="E178" s="105">
        <f t="shared" si="31"/>
        <v>0</v>
      </c>
      <c r="F178" s="105">
        <f t="shared" si="23"/>
        <v>0</v>
      </c>
      <c r="G178" s="109">
        <v>0</v>
      </c>
      <c r="H178" s="109"/>
      <c r="I178" s="109"/>
      <c r="J178" s="109"/>
      <c r="K178" s="109"/>
      <c r="L178" s="128"/>
    </row>
    <row r="179" s="73" customFormat="1" ht="24" customHeight="1" spans="1:12">
      <c r="A179" s="107" t="s">
        <v>2441</v>
      </c>
      <c r="B179" s="107">
        <f>SUM(B167:B178)</f>
        <v>346.4</v>
      </c>
      <c r="C179" s="108">
        <f>SUM(C167:C178)</f>
        <v>10</v>
      </c>
      <c r="D179" s="108">
        <f>SUM(D167:D178)</f>
        <v>-124</v>
      </c>
      <c r="E179" s="107">
        <f>SUM(E167:E178)</f>
        <v>232.4</v>
      </c>
      <c r="F179" s="108">
        <f t="shared" si="23"/>
        <v>232.4</v>
      </c>
      <c r="G179" s="108">
        <f t="shared" ref="G179:J179" si="32">SUM(G167:G178)</f>
        <v>232.4</v>
      </c>
      <c r="H179" s="108">
        <f t="shared" si="32"/>
        <v>0</v>
      </c>
      <c r="I179" s="108">
        <f t="shared" si="32"/>
        <v>0</v>
      </c>
      <c r="J179" s="108">
        <f t="shared" si="32"/>
        <v>0</v>
      </c>
      <c r="K179" s="107"/>
      <c r="L179" s="129"/>
    </row>
    <row r="180" s="72" customFormat="1" ht="24" customHeight="1" spans="1:12">
      <c r="A180" s="109" t="s">
        <v>2442</v>
      </c>
      <c r="B180" s="109">
        <v>30</v>
      </c>
      <c r="C180" s="108"/>
      <c r="D180" s="108"/>
      <c r="E180" s="105">
        <f t="shared" ref="E180:E194" si="33">B180+C180+D180</f>
        <v>30</v>
      </c>
      <c r="F180" s="105">
        <f t="shared" si="23"/>
        <v>30</v>
      </c>
      <c r="G180" s="109">
        <v>30</v>
      </c>
      <c r="H180" s="109"/>
      <c r="I180" s="109"/>
      <c r="J180" s="109"/>
      <c r="K180" s="109"/>
      <c r="L180" s="119" t="s">
        <v>2443</v>
      </c>
    </row>
    <row r="181" s="72" customFormat="1" ht="24" customHeight="1" spans="1:12">
      <c r="A181" s="109" t="s">
        <v>2444</v>
      </c>
      <c r="B181" s="109">
        <v>10</v>
      </c>
      <c r="C181" s="108"/>
      <c r="D181" s="108"/>
      <c r="E181" s="105">
        <f t="shared" si="33"/>
        <v>10</v>
      </c>
      <c r="F181" s="105">
        <f t="shared" si="23"/>
        <v>10</v>
      </c>
      <c r="G181" s="109">
        <v>10</v>
      </c>
      <c r="H181" s="109"/>
      <c r="I181" s="109"/>
      <c r="J181" s="109"/>
      <c r="K181" s="109"/>
      <c r="L181" s="120"/>
    </row>
    <row r="182" s="72" customFormat="1" ht="24" customHeight="1" spans="1:12">
      <c r="A182" s="109" t="s">
        <v>2445</v>
      </c>
      <c r="B182" s="109">
        <v>50</v>
      </c>
      <c r="C182" s="108"/>
      <c r="D182" s="108"/>
      <c r="E182" s="105">
        <f t="shared" si="33"/>
        <v>50</v>
      </c>
      <c r="F182" s="105">
        <f t="shared" si="23"/>
        <v>50</v>
      </c>
      <c r="G182" s="109">
        <v>50</v>
      </c>
      <c r="H182" s="109"/>
      <c r="I182" s="109"/>
      <c r="J182" s="109"/>
      <c r="K182" s="109"/>
      <c r="L182" s="120"/>
    </row>
    <row r="183" s="72" customFormat="1" ht="24" customHeight="1" spans="1:12">
      <c r="A183" s="109" t="s">
        <v>2446</v>
      </c>
      <c r="B183" s="109">
        <v>17</v>
      </c>
      <c r="C183" s="108"/>
      <c r="D183" s="108"/>
      <c r="E183" s="105">
        <f t="shared" si="33"/>
        <v>17</v>
      </c>
      <c r="F183" s="105">
        <f t="shared" si="23"/>
        <v>17</v>
      </c>
      <c r="G183" s="109">
        <v>17</v>
      </c>
      <c r="H183" s="109"/>
      <c r="I183" s="109"/>
      <c r="J183" s="109"/>
      <c r="K183" s="109"/>
      <c r="L183" s="120"/>
    </row>
    <row r="184" s="72" customFormat="1" ht="24" customHeight="1" spans="1:12">
      <c r="A184" s="109" t="s">
        <v>2447</v>
      </c>
      <c r="B184" s="109">
        <v>20</v>
      </c>
      <c r="C184" s="108"/>
      <c r="D184" s="108"/>
      <c r="E184" s="105">
        <f t="shared" si="33"/>
        <v>20</v>
      </c>
      <c r="F184" s="105">
        <f t="shared" si="23"/>
        <v>20</v>
      </c>
      <c r="G184" s="109">
        <v>20</v>
      </c>
      <c r="H184" s="109"/>
      <c r="I184" s="109"/>
      <c r="J184" s="109"/>
      <c r="K184" s="109"/>
      <c r="L184" s="120"/>
    </row>
    <row r="185" s="72" customFormat="1" ht="24" customHeight="1" spans="1:12">
      <c r="A185" s="109" t="s">
        <v>2448</v>
      </c>
      <c r="B185" s="109">
        <v>20</v>
      </c>
      <c r="C185" s="108"/>
      <c r="D185" s="108"/>
      <c r="E185" s="105">
        <f t="shared" si="33"/>
        <v>20</v>
      </c>
      <c r="F185" s="105">
        <f t="shared" si="23"/>
        <v>20</v>
      </c>
      <c r="G185" s="109">
        <v>20</v>
      </c>
      <c r="H185" s="109"/>
      <c r="I185" s="109"/>
      <c r="J185" s="109"/>
      <c r="K185" s="109"/>
      <c r="L185" s="120"/>
    </row>
    <row r="186" s="72" customFormat="1" ht="24" customHeight="1" spans="1:12">
      <c r="A186" s="109" t="s">
        <v>2449</v>
      </c>
      <c r="B186" s="109">
        <v>20</v>
      </c>
      <c r="C186" s="108"/>
      <c r="D186" s="108"/>
      <c r="E186" s="105">
        <f t="shared" si="33"/>
        <v>20</v>
      </c>
      <c r="F186" s="105">
        <f t="shared" si="23"/>
        <v>20</v>
      </c>
      <c r="G186" s="109">
        <v>20</v>
      </c>
      <c r="H186" s="109"/>
      <c r="I186" s="109"/>
      <c r="J186" s="109"/>
      <c r="K186" s="109"/>
      <c r="L186" s="120"/>
    </row>
    <row r="187" s="72" customFormat="1" ht="24" customHeight="1" spans="1:12">
      <c r="A187" s="109" t="s">
        <v>2450</v>
      </c>
      <c r="B187" s="109">
        <v>30</v>
      </c>
      <c r="C187" s="108"/>
      <c r="D187" s="108"/>
      <c r="E187" s="105">
        <f t="shared" si="33"/>
        <v>30</v>
      </c>
      <c r="F187" s="105">
        <f t="shared" si="23"/>
        <v>30</v>
      </c>
      <c r="G187" s="109">
        <v>30</v>
      </c>
      <c r="H187" s="109"/>
      <c r="I187" s="109"/>
      <c r="J187" s="109"/>
      <c r="K187" s="109"/>
      <c r="L187" s="120"/>
    </row>
    <row r="188" s="72" customFormat="1" ht="24" customHeight="1" spans="1:12">
      <c r="A188" s="109" t="s">
        <v>2451</v>
      </c>
      <c r="B188" s="109">
        <v>160</v>
      </c>
      <c r="C188" s="108"/>
      <c r="D188" s="108"/>
      <c r="E188" s="105">
        <f t="shared" si="33"/>
        <v>160</v>
      </c>
      <c r="F188" s="105">
        <f t="shared" si="23"/>
        <v>160</v>
      </c>
      <c r="G188" s="109"/>
      <c r="H188" s="109">
        <v>160</v>
      </c>
      <c r="I188" s="109"/>
      <c r="J188" s="109"/>
      <c r="K188" s="109"/>
      <c r="L188" s="120"/>
    </row>
    <row r="189" s="72" customFormat="1" ht="24" customHeight="1" spans="1:12">
      <c r="A189" s="109" t="s">
        <v>2452</v>
      </c>
      <c r="B189" s="109">
        <v>15</v>
      </c>
      <c r="C189" s="108"/>
      <c r="D189" s="108"/>
      <c r="E189" s="105">
        <f t="shared" si="33"/>
        <v>15</v>
      </c>
      <c r="F189" s="105">
        <f t="shared" si="23"/>
        <v>15</v>
      </c>
      <c r="G189" s="109">
        <v>15</v>
      </c>
      <c r="H189" s="109"/>
      <c r="I189" s="109"/>
      <c r="J189" s="109"/>
      <c r="K189" s="109"/>
      <c r="L189" s="120"/>
    </row>
    <row r="190" s="72" customFormat="1" ht="24" customHeight="1" spans="1:12">
      <c r="A190" s="109" t="s">
        <v>2453</v>
      </c>
      <c r="B190" s="109">
        <v>17</v>
      </c>
      <c r="C190" s="108"/>
      <c r="D190" s="108"/>
      <c r="E190" s="105">
        <f t="shared" si="33"/>
        <v>17</v>
      </c>
      <c r="F190" s="105">
        <f t="shared" si="23"/>
        <v>17</v>
      </c>
      <c r="G190" s="109">
        <v>17</v>
      </c>
      <c r="H190" s="109"/>
      <c r="I190" s="109"/>
      <c r="J190" s="109"/>
      <c r="K190" s="109"/>
      <c r="L190" s="120"/>
    </row>
    <row r="191" s="72" customFormat="1" ht="24" customHeight="1" spans="1:12">
      <c r="A191" s="109" t="s">
        <v>2454</v>
      </c>
      <c r="B191" s="109">
        <v>71.45</v>
      </c>
      <c r="C191" s="108"/>
      <c r="D191" s="108"/>
      <c r="E191" s="105">
        <f t="shared" si="33"/>
        <v>71.45</v>
      </c>
      <c r="F191" s="105">
        <f t="shared" si="23"/>
        <v>71.45</v>
      </c>
      <c r="G191" s="109">
        <v>71.45</v>
      </c>
      <c r="H191" s="109"/>
      <c r="I191" s="109"/>
      <c r="J191" s="109"/>
      <c r="K191" s="109"/>
      <c r="L191" s="120"/>
    </row>
    <row r="192" s="72" customFormat="1" ht="24" customHeight="1" spans="1:12">
      <c r="A192" s="109" t="s">
        <v>2455</v>
      </c>
      <c r="B192" s="109">
        <v>30</v>
      </c>
      <c r="C192" s="108"/>
      <c r="D192" s="108"/>
      <c r="E192" s="105">
        <f t="shared" si="33"/>
        <v>30</v>
      </c>
      <c r="F192" s="105">
        <f t="shared" si="23"/>
        <v>30</v>
      </c>
      <c r="G192" s="109">
        <v>30</v>
      </c>
      <c r="H192" s="109"/>
      <c r="I192" s="109"/>
      <c r="J192" s="109"/>
      <c r="K192" s="109"/>
      <c r="L192" s="120"/>
    </row>
    <row r="193" s="72" customFormat="1" ht="24" customHeight="1" spans="1:12">
      <c r="A193" s="109" t="s">
        <v>2456</v>
      </c>
      <c r="B193" s="109">
        <v>27.05</v>
      </c>
      <c r="C193" s="108"/>
      <c r="D193" s="108"/>
      <c r="E193" s="105">
        <f t="shared" si="33"/>
        <v>27.05</v>
      </c>
      <c r="F193" s="105">
        <f t="shared" si="23"/>
        <v>27.05</v>
      </c>
      <c r="G193" s="109">
        <v>27.05</v>
      </c>
      <c r="H193" s="109"/>
      <c r="I193" s="109"/>
      <c r="J193" s="109"/>
      <c r="K193" s="109"/>
      <c r="L193" s="120"/>
    </row>
    <row r="194" s="72" customFormat="1" ht="24" customHeight="1" spans="1:12">
      <c r="A194" s="109" t="s">
        <v>2457</v>
      </c>
      <c r="B194" s="109"/>
      <c r="C194" s="108"/>
      <c r="D194" s="108"/>
      <c r="E194" s="105">
        <f t="shared" si="33"/>
        <v>0</v>
      </c>
      <c r="F194" s="105">
        <f t="shared" si="23"/>
        <v>0</v>
      </c>
      <c r="G194" s="109">
        <v>0</v>
      </c>
      <c r="H194" s="109"/>
      <c r="I194" s="109"/>
      <c r="J194" s="109"/>
      <c r="K194" s="109"/>
      <c r="L194" s="133"/>
    </row>
    <row r="195" s="73" customFormat="1" ht="24" customHeight="1" spans="1:12">
      <c r="A195" s="107" t="s">
        <v>2458</v>
      </c>
      <c r="B195" s="107">
        <f>SUM(B180:B194)</f>
        <v>517.5</v>
      </c>
      <c r="C195" s="108">
        <f>SUM(C180:C194)</f>
        <v>0</v>
      </c>
      <c r="D195" s="108">
        <f>SUM(D180:D194)</f>
        <v>0</v>
      </c>
      <c r="E195" s="107">
        <f>SUM(E180:E194)</f>
        <v>517.5</v>
      </c>
      <c r="F195" s="108">
        <f t="shared" si="23"/>
        <v>517.5</v>
      </c>
      <c r="G195" s="108">
        <f t="shared" ref="G195:J195" si="34">SUM(G180:G194)</f>
        <v>357.5</v>
      </c>
      <c r="H195" s="108">
        <f t="shared" si="34"/>
        <v>160</v>
      </c>
      <c r="I195" s="108">
        <f t="shared" si="34"/>
        <v>0</v>
      </c>
      <c r="J195" s="108">
        <f t="shared" si="34"/>
        <v>0</v>
      </c>
      <c r="K195" s="107"/>
      <c r="L195" s="129"/>
    </row>
    <row r="196" s="72" customFormat="1" ht="24" customHeight="1" spans="1:12">
      <c r="A196" s="109" t="s">
        <v>2459</v>
      </c>
      <c r="B196" s="109">
        <v>5</v>
      </c>
      <c r="C196" s="108"/>
      <c r="D196" s="108"/>
      <c r="E196" s="105">
        <f t="shared" ref="E196:E199" si="35">B196+C196+D196</f>
        <v>5</v>
      </c>
      <c r="F196" s="105">
        <f t="shared" si="23"/>
        <v>5</v>
      </c>
      <c r="G196" s="109">
        <v>5</v>
      </c>
      <c r="H196" s="109"/>
      <c r="I196" s="109"/>
      <c r="J196" s="109"/>
      <c r="K196" s="109"/>
      <c r="L196" s="140" t="s">
        <v>2460</v>
      </c>
    </row>
    <row r="197" s="72" customFormat="1" ht="24" customHeight="1" spans="1:12">
      <c r="A197" s="109" t="s">
        <v>2461</v>
      </c>
      <c r="B197" s="109">
        <v>8</v>
      </c>
      <c r="C197" s="108"/>
      <c r="D197" s="108"/>
      <c r="E197" s="105">
        <f t="shared" si="35"/>
        <v>8</v>
      </c>
      <c r="F197" s="105">
        <f t="shared" si="23"/>
        <v>8</v>
      </c>
      <c r="G197" s="109">
        <v>8</v>
      </c>
      <c r="H197" s="109"/>
      <c r="I197" s="109"/>
      <c r="J197" s="109"/>
      <c r="K197" s="109"/>
      <c r="L197" s="120"/>
    </row>
    <row r="198" s="72" customFormat="1" ht="24" customHeight="1" spans="1:12">
      <c r="A198" s="109" t="s">
        <v>2462</v>
      </c>
      <c r="B198" s="109">
        <v>26</v>
      </c>
      <c r="C198" s="108"/>
      <c r="D198" s="108"/>
      <c r="E198" s="105">
        <f t="shared" si="35"/>
        <v>26</v>
      </c>
      <c r="F198" s="105">
        <f t="shared" ref="F198:F261" si="36">SUM(G198:I198)</f>
        <v>26</v>
      </c>
      <c r="G198" s="109">
        <v>26</v>
      </c>
      <c r="H198" s="109"/>
      <c r="I198" s="109"/>
      <c r="J198" s="109"/>
      <c r="K198" s="109"/>
      <c r="L198" s="120"/>
    </row>
    <row r="199" s="72" customFormat="1" ht="24" customHeight="1" spans="1:12">
      <c r="A199" s="109" t="s">
        <v>2463</v>
      </c>
      <c r="B199" s="109">
        <v>5</v>
      </c>
      <c r="C199" s="108"/>
      <c r="D199" s="108"/>
      <c r="E199" s="105">
        <f t="shared" si="35"/>
        <v>5</v>
      </c>
      <c r="F199" s="105">
        <f t="shared" si="36"/>
        <v>5</v>
      </c>
      <c r="G199" s="109">
        <v>5</v>
      </c>
      <c r="H199" s="109"/>
      <c r="I199" s="109"/>
      <c r="J199" s="109"/>
      <c r="K199" s="109"/>
      <c r="L199" s="120"/>
    </row>
    <row r="200" s="73" customFormat="1" ht="24" customHeight="1" spans="1:12">
      <c r="A200" s="107" t="s">
        <v>2464</v>
      </c>
      <c r="B200" s="107">
        <f>SUM(B196:B199)</f>
        <v>44</v>
      </c>
      <c r="C200" s="108">
        <f>SUM(C196:C199)</f>
        <v>0</v>
      </c>
      <c r="D200" s="108">
        <f>SUM(D196:D199)</f>
        <v>0</v>
      </c>
      <c r="E200" s="107">
        <f>SUM(E196:E199)</f>
        <v>44</v>
      </c>
      <c r="F200" s="108">
        <f t="shared" si="36"/>
        <v>44</v>
      </c>
      <c r="G200" s="107">
        <f t="shared" ref="G200:J200" si="37">SUM(G196:G199)</f>
        <v>44</v>
      </c>
      <c r="H200" s="107">
        <f t="shared" si="37"/>
        <v>0</v>
      </c>
      <c r="I200" s="107">
        <f t="shared" si="37"/>
        <v>0</v>
      </c>
      <c r="J200" s="107">
        <f t="shared" si="37"/>
        <v>0</v>
      </c>
      <c r="K200" s="107"/>
      <c r="L200" s="129"/>
    </row>
    <row r="201" s="72" customFormat="1" ht="24" customHeight="1" spans="1:12">
      <c r="A201" s="109" t="s">
        <v>2465</v>
      </c>
      <c r="B201" s="109">
        <v>8</v>
      </c>
      <c r="C201" s="108"/>
      <c r="D201" s="108"/>
      <c r="E201" s="105">
        <f t="shared" ref="E201:E206" si="38">B201+C201+D201</f>
        <v>8</v>
      </c>
      <c r="F201" s="105">
        <f t="shared" si="36"/>
        <v>8</v>
      </c>
      <c r="G201" s="109">
        <v>8</v>
      </c>
      <c r="H201" s="109"/>
      <c r="I201" s="109"/>
      <c r="J201" s="109"/>
      <c r="K201" s="109"/>
      <c r="L201" s="119" t="s">
        <v>2466</v>
      </c>
    </row>
    <row r="202" s="72" customFormat="1" ht="24" customHeight="1" spans="1:12">
      <c r="A202" s="109" t="s">
        <v>2467</v>
      </c>
      <c r="B202" s="109">
        <v>10</v>
      </c>
      <c r="C202" s="108"/>
      <c r="D202" s="108"/>
      <c r="E202" s="105">
        <f t="shared" si="38"/>
        <v>10</v>
      </c>
      <c r="F202" s="105">
        <f t="shared" si="36"/>
        <v>10</v>
      </c>
      <c r="G202" s="109">
        <v>10</v>
      </c>
      <c r="H202" s="109"/>
      <c r="I202" s="109"/>
      <c r="J202" s="109"/>
      <c r="K202" s="109"/>
      <c r="L202" s="120"/>
    </row>
    <row r="203" s="72" customFormat="1" ht="24" customHeight="1" spans="1:12">
      <c r="A203" s="109" t="s">
        <v>2468</v>
      </c>
      <c r="B203" s="109">
        <v>4</v>
      </c>
      <c r="C203" s="108"/>
      <c r="D203" s="108"/>
      <c r="E203" s="105">
        <f t="shared" si="38"/>
        <v>4</v>
      </c>
      <c r="F203" s="105">
        <f t="shared" si="36"/>
        <v>4</v>
      </c>
      <c r="G203" s="109">
        <v>4</v>
      </c>
      <c r="H203" s="109"/>
      <c r="I203" s="109"/>
      <c r="J203" s="109"/>
      <c r="K203" s="109"/>
      <c r="L203" s="120"/>
    </row>
    <row r="204" s="72" customFormat="1" ht="24" customHeight="1" spans="1:12">
      <c r="A204" s="109" t="s">
        <v>2469</v>
      </c>
      <c r="B204" s="109">
        <v>6</v>
      </c>
      <c r="C204" s="108"/>
      <c r="D204" s="108"/>
      <c r="E204" s="105">
        <f t="shared" si="38"/>
        <v>6</v>
      </c>
      <c r="F204" s="105">
        <f t="shared" si="36"/>
        <v>6</v>
      </c>
      <c r="G204" s="109">
        <v>6</v>
      </c>
      <c r="H204" s="109"/>
      <c r="I204" s="109"/>
      <c r="J204" s="109"/>
      <c r="K204" s="109"/>
      <c r="L204" s="120"/>
    </row>
    <row r="205" s="72" customFormat="1" ht="24" customHeight="1" spans="1:12">
      <c r="A205" s="109" t="s">
        <v>2470</v>
      </c>
      <c r="B205" s="109">
        <v>8</v>
      </c>
      <c r="C205" s="108"/>
      <c r="D205" s="108"/>
      <c r="E205" s="105">
        <f t="shared" si="38"/>
        <v>8</v>
      </c>
      <c r="F205" s="105">
        <f t="shared" si="36"/>
        <v>8</v>
      </c>
      <c r="G205" s="109">
        <v>8</v>
      </c>
      <c r="H205" s="109"/>
      <c r="I205" s="109"/>
      <c r="J205" s="109"/>
      <c r="K205" s="109"/>
      <c r="L205" s="120"/>
    </row>
    <row r="206" s="72" customFormat="1" ht="24" customHeight="1" spans="1:12">
      <c r="A206" s="109" t="s">
        <v>2471</v>
      </c>
      <c r="B206" s="109">
        <v>50</v>
      </c>
      <c r="C206" s="108"/>
      <c r="D206" s="108"/>
      <c r="E206" s="105">
        <f t="shared" si="38"/>
        <v>50</v>
      </c>
      <c r="F206" s="105">
        <f t="shared" si="36"/>
        <v>50</v>
      </c>
      <c r="G206" s="109">
        <v>50</v>
      </c>
      <c r="H206" s="109"/>
      <c r="I206" s="109"/>
      <c r="J206" s="109"/>
      <c r="K206" s="109"/>
      <c r="L206" s="120"/>
    </row>
    <row r="207" s="73" customFormat="1" ht="24" customHeight="1" spans="1:12">
      <c r="A207" s="107" t="s">
        <v>2472</v>
      </c>
      <c r="B207" s="107">
        <f>SUM(B201:B206)</f>
        <v>86</v>
      </c>
      <c r="C207" s="108">
        <f>SUM(C201:C206)</f>
        <v>0</v>
      </c>
      <c r="D207" s="108">
        <f>SUM(D201:D206)</f>
        <v>0</v>
      </c>
      <c r="E207" s="107">
        <f>SUM(E201:E206)</f>
        <v>86</v>
      </c>
      <c r="F207" s="108">
        <f t="shared" si="36"/>
        <v>86</v>
      </c>
      <c r="G207" s="108">
        <f t="shared" ref="G207:J207" si="39">SUM(G201:G206)</f>
        <v>86</v>
      </c>
      <c r="H207" s="108">
        <f t="shared" si="39"/>
        <v>0</v>
      </c>
      <c r="I207" s="108">
        <f t="shared" si="39"/>
        <v>0</v>
      </c>
      <c r="J207" s="108">
        <f t="shared" si="39"/>
        <v>0</v>
      </c>
      <c r="K207" s="107"/>
      <c r="L207" s="129"/>
    </row>
    <row r="208" s="72" customFormat="1" ht="24" customHeight="1" spans="1:12">
      <c r="A208" s="109" t="s">
        <v>2473</v>
      </c>
      <c r="B208" s="109">
        <v>2</v>
      </c>
      <c r="C208" s="108"/>
      <c r="D208" s="108"/>
      <c r="E208" s="105">
        <f t="shared" ref="E208:E215" si="40">B208+C208+D208</f>
        <v>2</v>
      </c>
      <c r="F208" s="105">
        <f t="shared" si="36"/>
        <v>2</v>
      </c>
      <c r="G208" s="109">
        <v>2</v>
      </c>
      <c r="H208" s="109"/>
      <c r="I208" s="109"/>
      <c r="J208" s="109"/>
      <c r="K208" s="109"/>
      <c r="L208" s="132" t="s">
        <v>2474</v>
      </c>
    </row>
    <row r="209" s="72" customFormat="1" ht="24" customHeight="1" spans="1:12">
      <c r="A209" s="109" t="s">
        <v>2475</v>
      </c>
      <c r="B209" s="109">
        <v>4</v>
      </c>
      <c r="C209" s="108"/>
      <c r="D209" s="108"/>
      <c r="E209" s="105">
        <f t="shared" si="40"/>
        <v>4</v>
      </c>
      <c r="F209" s="105">
        <f t="shared" si="36"/>
        <v>4</v>
      </c>
      <c r="G209" s="109">
        <v>4</v>
      </c>
      <c r="H209" s="109"/>
      <c r="I209" s="109"/>
      <c r="J209" s="109"/>
      <c r="K209" s="109"/>
      <c r="L209" s="128"/>
    </row>
    <row r="210" s="72" customFormat="1" ht="24" customHeight="1" spans="1:12">
      <c r="A210" s="109" t="s">
        <v>2476</v>
      </c>
      <c r="B210" s="109">
        <v>10</v>
      </c>
      <c r="C210" s="108"/>
      <c r="D210" s="108"/>
      <c r="E210" s="105">
        <f t="shared" si="40"/>
        <v>10</v>
      </c>
      <c r="F210" s="105">
        <f t="shared" si="36"/>
        <v>10</v>
      </c>
      <c r="G210" s="109">
        <v>10</v>
      </c>
      <c r="H210" s="109"/>
      <c r="I210" s="109"/>
      <c r="J210" s="109"/>
      <c r="K210" s="109"/>
      <c r="L210" s="128"/>
    </row>
    <row r="211" s="72" customFormat="1" ht="24" customHeight="1" spans="1:12">
      <c r="A211" s="109" t="s">
        <v>2477</v>
      </c>
      <c r="B211" s="109">
        <v>14.6</v>
      </c>
      <c r="C211" s="108"/>
      <c r="D211" s="108">
        <v>-14.6</v>
      </c>
      <c r="E211" s="105">
        <f t="shared" si="40"/>
        <v>0</v>
      </c>
      <c r="F211" s="105">
        <f t="shared" si="36"/>
        <v>0</v>
      </c>
      <c r="G211" s="109">
        <v>0</v>
      </c>
      <c r="H211" s="109"/>
      <c r="I211" s="109"/>
      <c r="J211" s="109"/>
      <c r="K211" s="109"/>
      <c r="L211" s="128"/>
    </row>
    <row r="212" s="72" customFormat="1" ht="24" customHeight="1" spans="1:12">
      <c r="A212" s="109" t="s">
        <v>2478</v>
      </c>
      <c r="B212" s="109">
        <v>7</v>
      </c>
      <c r="C212" s="108"/>
      <c r="D212" s="108"/>
      <c r="E212" s="105">
        <f t="shared" si="40"/>
        <v>7</v>
      </c>
      <c r="F212" s="105">
        <f t="shared" si="36"/>
        <v>7</v>
      </c>
      <c r="G212" s="109">
        <v>7</v>
      </c>
      <c r="H212" s="109"/>
      <c r="I212" s="109"/>
      <c r="J212" s="109"/>
      <c r="K212" s="109"/>
      <c r="L212" s="128"/>
    </row>
    <row r="213" s="72" customFormat="1" ht="24" customHeight="1" spans="1:12">
      <c r="A213" s="109" t="s">
        <v>2479</v>
      </c>
      <c r="B213" s="109">
        <v>16.4</v>
      </c>
      <c r="C213" s="108"/>
      <c r="D213" s="108">
        <v>-0.4</v>
      </c>
      <c r="E213" s="105">
        <f t="shared" si="40"/>
        <v>16</v>
      </c>
      <c r="F213" s="105">
        <f t="shared" si="36"/>
        <v>16</v>
      </c>
      <c r="G213" s="109">
        <v>16</v>
      </c>
      <c r="H213" s="109"/>
      <c r="I213" s="109"/>
      <c r="J213" s="109"/>
      <c r="K213" s="109"/>
      <c r="L213" s="128"/>
    </row>
    <row r="214" s="72" customFormat="1" ht="24" customHeight="1" spans="1:12">
      <c r="A214" s="109" t="s">
        <v>2480</v>
      </c>
      <c r="B214" s="109"/>
      <c r="C214" s="108">
        <v>12</v>
      </c>
      <c r="D214" s="108"/>
      <c r="E214" s="105">
        <f t="shared" si="40"/>
        <v>12</v>
      </c>
      <c r="F214" s="105">
        <f t="shared" si="36"/>
        <v>12</v>
      </c>
      <c r="G214" s="109">
        <v>12</v>
      </c>
      <c r="H214" s="109"/>
      <c r="I214" s="109"/>
      <c r="J214" s="109"/>
      <c r="K214" s="109" t="s">
        <v>2481</v>
      </c>
      <c r="L214" s="128"/>
    </row>
    <row r="215" s="72" customFormat="1" ht="24" customHeight="1" spans="1:12">
      <c r="A215" s="109" t="s">
        <v>2482</v>
      </c>
      <c r="B215" s="109"/>
      <c r="C215" s="108">
        <v>15</v>
      </c>
      <c r="D215" s="108"/>
      <c r="E215" s="105">
        <f t="shared" si="40"/>
        <v>15</v>
      </c>
      <c r="F215" s="105">
        <f t="shared" si="36"/>
        <v>15</v>
      </c>
      <c r="G215" s="109">
        <v>15</v>
      </c>
      <c r="H215" s="109"/>
      <c r="I215" s="109"/>
      <c r="J215" s="109"/>
      <c r="K215" s="109" t="s">
        <v>2483</v>
      </c>
      <c r="L215" s="128"/>
    </row>
    <row r="216" s="73" customFormat="1" ht="24" customHeight="1" spans="1:12">
      <c r="A216" s="107" t="s">
        <v>2484</v>
      </c>
      <c r="B216" s="107">
        <f>SUM(B208:B215)</f>
        <v>54</v>
      </c>
      <c r="C216" s="108">
        <f>SUM(C208:C215)</f>
        <v>27</v>
      </c>
      <c r="D216" s="108">
        <f>SUM(D208:D215)</f>
        <v>-15</v>
      </c>
      <c r="E216" s="107">
        <f>SUM(E208:E215)</f>
        <v>66</v>
      </c>
      <c r="F216" s="108">
        <f t="shared" si="36"/>
        <v>66</v>
      </c>
      <c r="G216" s="108">
        <f t="shared" ref="G216:J216" si="41">SUM(G208:G215)</f>
        <v>66</v>
      </c>
      <c r="H216" s="108">
        <f t="shared" si="41"/>
        <v>0</v>
      </c>
      <c r="I216" s="108">
        <f t="shared" si="41"/>
        <v>0</v>
      </c>
      <c r="J216" s="108">
        <f t="shared" si="41"/>
        <v>0</v>
      </c>
      <c r="K216" s="107"/>
      <c r="L216" s="133"/>
    </row>
    <row r="217" s="72" customFormat="1" ht="24" customHeight="1" spans="1:12">
      <c r="A217" s="134" t="s">
        <v>2485</v>
      </c>
      <c r="B217" s="109">
        <v>96</v>
      </c>
      <c r="C217" s="108"/>
      <c r="D217" s="108"/>
      <c r="E217" s="105">
        <f t="shared" ref="E217:E235" si="42">B217+C217+D217</f>
        <v>96</v>
      </c>
      <c r="F217" s="105">
        <f t="shared" si="36"/>
        <v>96</v>
      </c>
      <c r="G217" s="134">
        <v>96</v>
      </c>
      <c r="H217" s="134"/>
      <c r="I217" s="134"/>
      <c r="J217" s="109"/>
      <c r="K217" s="109" t="s">
        <v>2486</v>
      </c>
      <c r="L217" s="141" t="s">
        <v>2487</v>
      </c>
    </row>
    <row r="218" s="72" customFormat="1" ht="24" customHeight="1" spans="1:12">
      <c r="A218" s="134" t="s">
        <v>2488</v>
      </c>
      <c r="B218" s="109">
        <v>12.98</v>
      </c>
      <c r="C218" s="108"/>
      <c r="D218" s="108"/>
      <c r="E218" s="105">
        <f t="shared" si="42"/>
        <v>12.98</v>
      </c>
      <c r="F218" s="105">
        <f t="shared" si="36"/>
        <v>12.98</v>
      </c>
      <c r="G218" s="134">
        <v>12.98</v>
      </c>
      <c r="H218" s="134"/>
      <c r="I218" s="134"/>
      <c r="J218" s="109"/>
      <c r="K218" s="109"/>
      <c r="L218" s="141"/>
    </row>
    <row r="219" s="72" customFormat="1" ht="24" customHeight="1" spans="1:12">
      <c r="A219" s="134" t="s">
        <v>2489</v>
      </c>
      <c r="B219" s="109">
        <v>50</v>
      </c>
      <c r="C219" s="108"/>
      <c r="D219" s="108"/>
      <c r="E219" s="105">
        <f t="shared" si="42"/>
        <v>50</v>
      </c>
      <c r="F219" s="105">
        <f t="shared" si="36"/>
        <v>50</v>
      </c>
      <c r="G219" s="134">
        <v>50</v>
      </c>
      <c r="H219" s="134"/>
      <c r="I219" s="134"/>
      <c r="J219" s="109"/>
      <c r="K219" s="109"/>
      <c r="L219" s="141"/>
    </row>
    <row r="220" s="72" customFormat="1" ht="24" customHeight="1" spans="1:12">
      <c r="A220" s="134" t="s">
        <v>2490</v>
      </c>
      <c r="B220" s="109">
        <v>58</v>
      </c>
      <c r="C220" s="108"/>
      <c r="D220" s="108"/>
      <c r="E220" s="105">
        <f t="shared" si="42"/>
        <v>58</v>
      </c>
      <c r="F220" s="105">
        <f t="shared" si="36"/>
        <v>58</v>
      </c>
      <c r="G220" s="134">
        <v>58</v>
      </c>
      <c r="H220" s="134"/>
      <c r="I220" s="134"/>
      <c r="J220" s="109"/>
      <c r="K220" s="109"/>
      <c r="L220" s="141"/>
    </row>
    <row r="221" s="72" customFormat="1" ht="24" customHeight="1" spans="1:12">
      <c r="A221" s="134" t="s">
        <v>2491</v>
      </c>
      <c r="B221" s="109">
        <v>158</v>
      </c>
      <c r="C221" s="108"/>
      <c r="D221" s="108">
        <v>-158</v>
      </c>
      <c r="E221" s="105">
        <f t="shared" si="42"/>
        <v>0</v>
      </c>
      <c r="F221" s="105">
        <f t="shared" si="36"/>
        <v>0</v>
      </c>
      <c r="G221" s="134">
        <v>0</v>
      </c>
      <c r="H221" s="134"/>
      <c r="I221" s="134"/>
      <c r="J221" s="109"/>
      <c r="K221" s="109" t="s">
        <v>2492</v>
      </c>
      <c r="L221" s="141"/>
    </row>
    <row r="222" s="72" customFormat="1" ht="24" customHeight="1" spans="1:12">
      <c r="A222" s="134" t="s">
        <v>2493</v>
      </c>
      <c r="B222" s="109"/>
      <c r="C222" s="108">
        <v>20</v>
      </c>
      <c r="D222" s="108"/>
      <c r="E222" s="105">
        <f t="shared" si="42"/>
        <v>20</v>
      </c>
      <c r="F222" s="105">
        <f t="shared" si="36"/>
        <v>20</v>
      </c>
      <c r="G222" s="134">
        <v>20</v>
      </c>
      <c r="H222" s="134"/>
      <c r="I222" s="134"/>
      <c r="J222" s="109"/>
      <c r="K222" s="134" t="s">
        <v>2494</v>
      </c>
      <c r="L222" s="141"/>
    </row>
    <row r="223" s="72" customFormat="1" ht="24" customHeight="1" spans="1:12">
      <c r="A223" s="134" t="s">
        <v>2495</v>
      </c>
      <c r="B223" s="109">
        <v>20</v>
      </c>
      <c r="C223" s="108"/>
      <c r="D223" s="108"/>
      <c r="E223" s="105">
        <f t="shared" si="42"/>
        <v>20</v>
      </c>
      <c r="F223" s="105">
        <f t="shared" si="36"/>
        <v>20</v>
      </c>
      <c r="G223" s="134">
        <v>20</v>
      </c>
      <c r="H223" s="134"/>
      <c r="I223" s="134"/>
      <c r="J223" s="109"/>
      <c r="K223" s="109"/>
      <c r="L223" s="141"/>
    </row>
    <row r="224" s="72" customFormat="1" ht="24" customHeight="1" spans="1:12">
      <c r="A224" s="134" t="s">
        <v>2496</v>
      </c>
      <c r="B224" s="109">
        <v>100</v>
      </c>
      <c r="C224" s="108"/>
      <c r="D224" s="108"/>
      <c r="E224" s="105">
        <f t="shared" si="42"/>
        <v>100</v>
      </c>
      <c r="F224" s="105">
        <f t="shared" si="36"/>
        <v>100</v>
      </c>
      <c r="G224" s="134">
        <v>100</v>
      </c>
      <c r="H224" s="134"/>
      <c r="I224" s="134"/>
      <c r="J224" s="109"/>
      <c r="K224" s="109"/>
      <c r="L224" s="141"/>
    </row>
    <row r="225" s="72" customFormat="1" ht="24" customHeight="1" spans="1:12">
      <c r="A225" s="134" t="s">
        <v>2497</v>
      </c>
      <c r="B225" s="109">
        <v>10</v>
      </c>
      <c r="C225" s="108"/>
      <c r="D225" s="108"/>
      <c r="E225" s="105">
        <f t="shared" si="42"/>
        <v>10</v>
      </c>
      <c r="F225" s="105">
        <f t="shared" si="36"/>
        <v>10</v>
      </c>
      <c r="G225" s="134">
        <v>10</v>
      </c>
      <c r="H225" s="134"/>
      <c r="I225" s="134"/>
      <c r="J225" s="109"/>
      <c r="K225" s="109"/>
      <c r="L225" s="141"/>
    </row>
    <row r="226" s="72" customFormat="1" ht="24" customHeight="1" spans="1:12">
      <c r="A226" s="134" t="s">
        <v>2498</v>
      </c>
      <c r="B226" s="109">
        <v>23</v>
      </c>
      <c r="C226" s="108"/>
      <c r="D226" s="108"/>
      <c r="E226" s="105">
        <f t="shared" si="42"/>
        <v>23</v>
      </c>
      <c r="F226" s="105">
        <f t="shared" si="36"/>
        <v>23</v>
      </c>
      <c r="G226" s="134">
        <v>23</v>
      </c>
      <c r="H226" s="134"/>
      <c r="I226" s="134"/>
      <c r="J226" s="109"/>
      <c r="K226" s="109"/>
      <c r="L226" s="141"/>
    </row>
    <row r="227" s="72" customFormat="1" ht="24" customHeight="1" spans="1:12">
      <c r="A227" s="134" t="s">
        <v>2499</v>
      </c>
      <c r="B227" s="109">
        <v>13</v>
      </c>
      <c r="C227" s="108"/>
      <c r="D227" s="108"/>
      <c r="E227" s="105">
        <f t="shared" si="42"/>
        <v>13</v>
      </c>
      <c r="F227" s="105">
        <f t="shared" si="36"/>
        <v>13</v>
      </c>
      <c r="G227" s="134">
        <v>13</v>
      </c>
      <c r="H227" s="134"/>
      <c r="I227" s="134"/>
      <c r="J227" s="109"/>
      <c r="K227" s="109"/>
      <c r="L227" s="141"/>
    </row>
    <row r="228" s="72" customFormat="1" ht="24" customHeight="1" spans="1:12">
      <c r="A228" s="134" t="s">
        <v>2500</v>
      </c>
      <c r="B228" s="109">
        <v>10</v>
      </c>
      <c r="C228" s="108"/>
      <c r="D228" s="108">
        <v>-10</v>
      </c>
      <c r="E228" s="105">
        <f t="shared" si="42"/>
        <v>0</v>
      </c>
      <c r="F228" s="105">
        <f t="shared" si="36"/>
        <v>0</v>
      </c>
      <c r="G228" s="134">
        <v>0</v>
      </c>
      <c r="H228" s="134"/>
      <c r="I228" s="134"/>
      <c r="J228" s="109"/>
      <c r="K228" s="109"/>
      <c r="L228" s="141"/>
    </row>
    <row r="229" s="72" customFormat="1" ht="24" customHeight="1" spans="1:12">
      <c r="A229" s="134" t="s">
        <v>2501</v>
      </c>
      <c r="B229" s="109">
        <v>10.4</v>
      </c>
      <c r="C229" s="108"/>
      <c r="D229" s="108"/>
      <c r="E229" s="105">
        <f t="shared" si="42"/>
        <v>10.4</v>
      </c>
      <c r="F229" s="105">
        <f t="shared" si="36"/>
        <v>10.4</v>
      </c>
      <c r="G229" s="134">
        <v>10.4</v>
      </c>
      <c r="H229" s="134"/>
      <c r="I229" s="134"/>
      <c r="J229" s="109"/>
      <c r="K229" s="109"/>
      <c r="L229" s="141"/>
    </row>
    <row r="230" s="72" customFormat="1" ht="24" customHeight="1" spans="1:12">
      <c r="A230" s="134" t="s">
        <v>2502</v>
      </c>
      <c r="B230" s="109">
        <v>10.3</v>
      </c>
      <c r="C230" s="108"/>
      <c r="D230" s="108"/>
      <c r="E230" s="105">
        <f t="shared" si="42"/>
        <v>10.3</v>
      </c>
      <c r="F230" s="105">
        <f t="shared" si="36"/>
        <v>10.3</v>
      </c>
      <c r="G230" s="134">
        <v>10.3</v>
      </c>
      <c r="H230" s="134"/>
      <c r="I230" s="134"/>
      <c r="J230" s="109"/>
      <c r="K230" s="109"/>
      <c r="L230" s="141"/>
    </row>
    <row r="231" s="72" customFormat="1" ht="24" customHeight="1" spans="1:12">
      <c r="A231" s="134" t="s">
        <v>2503</v>
      </c>
      <c r="B231" s="109"/>
      <c r="C231" s="108">
        <v>5</v>
      </c>
      <c r="D231" s="108"/>
      <c r="E231" s="105">
        <f t="shared" si="42"/>
        <v>5</v>
      </c>
      <c r="F231" s="105">
        <f t="shared" si="36"/>
        <v>5</v>
      </c>
      <c r="G231" s="134">
        <v>5</v>
      </c>
      <c r="H231" s="134"/>
      <c r="I231" s="134"/>
      <c r="J231" s="109"/>
      <c r="K231" s="134" t="s">
        <v>2504</v>
      </c>
      <c r="L231" s="141"/>
    </row>
    <row r="232" s="72" customFormat="1" ht="24" customHeight="1" spans="1:12">
      <c r="A232" s="134" t="s">
        <v>2505</v>
      </c>
      <c r="B232" s="109">
        <v>10</v>
      </c>
      <c r="C232" s="108"/>
      <c r="D232" s="108">
        <v>-10</v>
      </c>
      <c r="E232" s="105">
        <f t="shared" si="42"/>
        <v>0</v>
      </c>
      <c r="F232" s="105">
        <f t="shared" si="36"/>
        <v>0</v>
      </c>
      <c r="G232" s="134">
        <v>0</v>
      </c>
      <c r="H232" s="134"/>
      <c r="I232" s="134"/>
      <c r="J232" s="109"/>
      <c r="K232" s="109"/>
      <c r="L232" s="141"/>
    </row>
    <row r="233" s="72" customFormat="1" ht="24" customHeight="1" spans="1:12">
      <c r="A233" s="134" t="s">
        <v>2506</v>
      </c>
      <c r="B233" s="109">
        <v>57.8</v>
      </c>
      <c r="C233" s="108"/>
      <c r="D233" s="108"/>
      <c r="E233" s="105">
        <f t="shared" si="42"/>
        <v>57.8</v>
      </c>
      <c r="F233" s="105">
        <f t="shared" si="36"/>
        <v>57.8</v>
      </c>
      <c r="G233" s="134">
        <v>57.8</v>
      </c>
      <c r="H233" s="134"/>
      <c r="I233" s="134"/>
      <c r="J233" s="109"/>
      <c r="K233" s="109"/>
      <c r="L233" s="141"/>
    </row>
    <row r="234" s="72" customFormat="1" ht="24" customHeight="1" spans="1:12">
      <c r="A234" s="134" t="s">
        <v>2507</v>
      </c>
      <c r="B234" s="109">
        <v>15</v>
      </c>
      <c r="C234" s="108"/>
      <c r="D234" s="108"/>
      <c r="E234" s="105">
        <f t="shared" si="42"/>
        <v>15</v>
      </c>
      <c r="F234" s="105">
        <f t="shared" si="36"/>
        <v>15</v>
      </c>
      <c r="G234" s="134">
        <v>15</v>
      </c>
      <c r="H234" s="134"/>
      <c r="I234" s="134"/>
      <c r="J234" s="109"/>
      <c r="K234" s="109"/>
      <c r="L234" s="141"/>
    </row>
    <row r="235" s="72" customFormat="1" ht="24" customHeight="1" spans="1:12">
      <c r="A235" s="134" t="s">
        <v>2508</v>
      </c>
      <c r="B235" s="109"/>
      <c r="C235" s="108">
        <v>5</v>
      </c>
      <c r="D235" s="108"/>
      <c r="E235" s="105">
        <f t="shared" si="42"/>
        <v>5</v>
      </c>
      <c r="F235" s="105">
        <f t="shared" si="36"/>
        <v>5</v>
      </c>
      <c r="G235" s="134">
        <v>5</v>
      </c>
      <c r="H235" s="134"/>
      <c r="I235" s="134"/>
      <c r="J235" s="109"/>
      <c r="K235" s="109"/>
      <c r="L235" s="141"/>
    </row>
    <row r="236" s="73" customFormat="1" ht="24" customHeight="1" spans="1:12">
      <c r="A236" s="135" t="s">
        <v>2509</v>
      </c>
      <c r="B236" s="135">
        <f>SUM(B217:B235)</f>
        <v>654.48</v>
      </c>
      <c r="C236" s="136">
        <f>SUM(C217:C235)</f>
        <v>30</v>
      </c>
      <c r="D236" s="136">
        <f>SUM(D217:D235)</f>
        <v>-178</v>
      </c>
      <c r="E236" s="135">
        <f>SUM(E217:E235)</f>
        <v>506.48</v>
      </c>
      <c r="F236" s="108">
        <f t="shared" si="36"/>
        <v>506.48</v>
      </c>
      <c r="G236" s="136">
        <f t="shared" ref="G236:J236" si="43">SUM(G217:G235)</f>
        <v>506.48</v>
      </c>
      <c r="H236" s="136">
        <f t="shared" si="43"/>
        <v>0</v>
      </c>
      <c r="I236" s="136">
        <f t="shared" si="43"/>
        <v>0</v>
      </c>
      <c r="J236" s="136">
        <f t="shared" si="43"/>
        <v>0</v>
      </c>
      <c r="K236" s="107"/>
      <c r="L236" s="121"/>
    </row>
    <row r="237" s="72" customFormat="1" ht="24" customHeight="1" spans="1:12">
      <c r="A237" s="137" t="s">
        <v>2510</v>
      </c>
      <c r="B237" s="137" t="s">
        <v>2511</v>
      </c>
      <c r="C237" s="108"/>
      <c r="D237" s="108"/>
      <c r="E237" s="105">
        <f t="shared" ref="E237:E243" si="44">B237+C237+D237</f>
        <v>28</v>
      </c>
      <c r="F237" s="105">
        <f t="shared" si="36"/>
        <v>28</v>
      </c>
      <c r="G237" s="109">
        <v>28</v>
      </c>
      <c r="H237" s="109"/>
      <c r="I237" s="109"/>
      <c r="J237" s="109"/>
      <c r="K237" s="109" t="s">
        <v>2512</v>
      </c>
      <c r="L237" s="141"/>
    </row>
    <row r="238" s="72" customFormat="1" ht="24" customHeight="1" spans="1:12">
      <c r="A238" s="137" t="s">
        <v>2513</v>
      </c>
      <c r="B238" s="137" t="s">
        <v>2511</v>
      </c>
      <c r="C238" s="108"/>
      <c r="D238" s="108"/>
      <c r="E238" s="105">
        <f t="shared" si="44"/>
        <v>28</v>
      </c>
      <c r="F238" s="105">
        <f t="shared" si="36"/>
        <v>28</v>
      </c>
      <c r="G238" s="109">
        <v>28</v>
      </c>
      <c r="H238" s="109"/>
      <c r="I238" s="109"/>
      <c r="J238" s="109"/>
      <c r="K238" s="109" t="s">
        <v>2514</v>
      </c>
      <c r="L238" s="141"/>
    </row>
    <row r="239" s="73" customFormat="1" ht="24" customHeight="1" spans="1:12">
      <c r="A239" s="135" t="s">
        <v>2515</v>
      </c>
      <c r="B239" s="135" t="s">
        <v>2516</v>
      </c>
      <c r="C239" s="108">
        <f>SUM(C237:C238)</f>
        <v>0</v>
      </c>
      <c r="D239" s="108">
        <f>SUM(D237:D238)</f>
        <v>0</v>
      </c>
      <c r="E239" s="138">
        <f t="shared" si="44"/>
        <v>56</v>
      </c>
      <c r="F239" s="108">
        <f t="shared" si="36"/>
        <v>56</v>
      </c>
      <c r="G239" s="108">
        <f t="shared" ref="G239:J239" si="45">SUM(G237:G238)</f>
        <v>56</v>
      </c>
      <c r="H239" s="108">
        <f t="shared" si="45"/>
        <v>0</v>
      </c>
      <c r="I239" s="108">
        <f t="shared" si="45"/>
        <v>0</v>
      </c>
      <c r="J239" s="108">
        <f t="shared" si="45"/>
        <v>0</v>
      </c>
      <c r="K239" s="107"/>
      <c r="L239" s="121"/>
    </row>
    <row r="240" s="72" customFormat="1" ht="24" customHeight="1" spans="1:12">
      <c r="A240" s="137" t="s">
        <v>2517</v>
      </c>
      <c r="B240" s="109">
        <v>28</v>
      </c>
      <c r="C240" s="108"/>
      <c r="D240" s="108"/>
      <c r="E240" s="105">
        <f t="shared" si="44"/>
        <v>28</v>
      </c>
      <c r="F240" s="105">
        <f t="shared" si="36"/>
        <v>28</v>
      </c>
      <c r="G240" s="109">
        <v>28</v>
      </c>
      <c r="H240" s="109"/>
      <c r="I240" s="109"/>
      <c r="J240" s="109"/>
      <c r="K240" s="109"/>
      <c r="L240" s="141"/>
    </row>
    <row r="241" s="72" customFormat="1" ht="24" customHeight="1" spans="1:12">
      <c r="A241" s="137" t="s">
        <v>2518</v>
      </c>
      <c r="B241" s="109">
        <v>10</v>
      </c>
      <c r="C241" s="108"/>
      <c r="D241" s="108"/>
      <c r="E241" s="105">
        <f t="shared" si="44"/>
        <v>10</v>
      </c>
      <c r="F241" s="105">
        <f t="shared" si="36"/>
        <v>10</v>
      </c>
      <c r="G241" s="109">
        <v>10</v>
      </c>
      <c r="H241" s="109"/>
      <c r="I241" s="109"/>
      <c r="J241" s="109"/>
      <c r="K241" s="109"/>
      <c r="L241" s="141"/>
    </row>
    <row r="242" s="72" customFormat="1" ht="24" customHeight="1" spans="1:12">
      <c r="A242" s="137" t="s">
        <v>2519</v>
      </c>
      <c r="B242" s="109">
        <v>37</v>
      </c>
      <c r="C242" s="108"/>
      <c r="D242" s="108"/>
      <c r="E242" s="105">
        <f t="shared" si="44"/>
        <v>37</v>
      </c>
      <c r="F242" s="105">
        <f t="shared" si="36"/>
        <v>37</v>
      </c>
      <c r="G242" s="109">
        <v>37</v>
      </c>
      <c r="H242" s="109"/>
      <c r="I242" s="109"/>
      <c r="J242" s="109"/>
      <c r="K242" s="109"/>
      <c r="L242" s="141"/>
    </row>
    <row r="243" s="72" customFormat="1" ht="24" customHeight="1" spans="1:12">
      <c r="A243" s="137" t="s">
        <v>2520</v>
      </c>
      <c r="B243" s="109"/>
      <c r="C243" s="108">
        <v>10</v>
      </c>
      <c r="D243" s="108"/>
      <c r="E243" s="105">
        <f t="shared" si="44"/>
        <v>10</v>
      </c>
      <c r="F243" s="105">
        <f t="shared" si="36"/>
        <v>10</v>
      </c>
      <c r="G243" s="109">
        <v>10</v>
      </c>
      <c r="H243" s="109"/>
      <c r="I243" s="109"/>
      <c r="J243" s="109"/>
      <c r="K243" s="109"/>
      <c r="L243" s="141"/>
    </row>
    <row r="244" s="73" customFormat="1" ht="24" customHeight="1" spans="1:12">
      <c r="A244" s="135" t="s">
        <v>2521</v>
      </c>
      <c r="B244" s="139">
        <f>SUM(B240:B243)</f>
        <v>75</v>
      </c>
      <c r="C244" s="136">
        <f>SUM(C240:C243)</f>
        <v>10</v>
      </c>
      <c r="D244" s="136">
        <f>SUM(D240:D243)</f>
        <v>0</v>
      </c>
      <c r="E244" s="139">
        <f>SUM(E240:E243)</f>
        <v>85</v>
      </c>
      <c r="F244" s="108">
        <f t="shared" si="36"/>
        <v>85</v>
      </c>
      <c r="G244" s="136">
        <f t="shared" ref="G244:J244" si="46">SUM(G240:G243)</f>
        <v>85</v>
      </c>
      <c r="H244" s="136">
        <f t="shared" si="46"/>
        <v>0</v>
      </c>
      <c r="I244" s="136">
        <f t="shared" si="46"/>
        <v>0</v>
      </c>
      <c r="J244" s="136">
        <f t="shared" si="46"/>
        <v>0</v>
      </c>
      <c r="K244" s="107"/>
      <c r="L244" s="121"/>
    </row>
    <row r="245" s="72" customFormat="1" ht="24" customHeight="1" spans="1:12">
      <c r="A245" s="137" t="s">
        <v>2522</v>
      </c>
      <c r="B245" s="109">
        <v>6</v>
      </c>
      <c r="C245" s="108"/>
      <c r="D245" s="108"/>
      <c r="E245" s="105">
        <f t="shared" ref="E245:E247" si="47">B245+C245+D245</f>
        <v>6</v>
      </c>
      <c r="F245" s="105">
        <f t="shared" si="36"/>
        <v>6</v>
      </c>
      <c r="G245" s="112">
        <v>6</v>
      </c>
      <c r="H245" s="112"/>
      <c r="I245" s="112"/>
      <c r="J245" s="109"/>
      <c r="K245" s="109"/>
      <c r="L245" s="141"/>
    </row>
    <row r="246" s="72" customFormat="1" ht="24" customHeight="1" spans="1:12">
      <c r="A246" s="137" t="s">
        <v>2523</v>
      </c>
      <c r="B246" s="109">
        <v>28</v>
      </c>
      <c r="C246" s="108"/>
      <c r="D246" s="108"/>
      <c r="E246" s="105">
        <f t="shared" si="47"/>
        <v>28</v>
      </c>
      <c r="F246" s="105">
        <f t="shared" si="36"/>
        <v>28</v>
      </c>
      <c r="G246" s="112">
        <v>28</v>
      </c>
      <c r="H246" s="112"/>
      <c r="I246" s="112"/>
      <c r="J246" s="109"/>
      <c r="K246" s="109"/>
      <c r="L246" s="141"/>
    </row>
    <row r="247" s="72" customFormat="1" ht="24" customHeight="1" spans="1:12">
      <c r="A247" s="137" t="s">
        <v>2524</v>
      </c>
      <c r="B247" s="109">
        <v>150</v>
      </c>
      <c r="C247" s="108"/>
      <c r="D247" s="108"/>
      <c r="E247" s="105">
        <f t="shared" si="47"/>
        <v>150</v>
      </c>
      <c r="F247" s="105">
        <f t="shared" si="36"/>
        <v>150</v>
      </c>
      <c r="G247" s="112">
        <v>150</v>
      </c>
      <c r="H247" s="112"/>
      <c r="I247" s="112"/>
      <c r="J247" s="109"/>
      <c r="K247" s="109"/>
      <c r="L247" s="141"/>
    </row>
    <row r="248" s="73" customFormat="1" ht="24" customHeight="1" spans="1:12">
      <c r="A248" s="135" t="s">
        <v>2525</v>
      </c>
      <c r="B248" s="135">
        <f>SUM(B245:B247)</f>
        <v>184</v>
      </c>
      <c r="C248" s="136">
        <f>SUM(C245:C247)</f>
        <v>0</v>
      </c>
      <c r="D248" s="136">
        <f>SUM(D245:D247)</f>
        <v>0</v>
      </c>
      <c r="E248" s="135">
        <f>SUM(E245:E247)</f>
        <v>184</v>
      </c>
      <c r="F248" s="108">
        <f t="shared" si="36"/>
        <v>184</v>
      </c>
      <c r="G248" s="136">
        <f t="shared" ref="G248:J248" si="48">SUM(G245:G247)</f>
        <v>184</v>
      </c>
      <c r="H248" s="136">
        <f t="shared" si="48"/>
        <v>0</v>
      </c>
      <c r="I248" s="136">
        <f t="shared" si="48"/>
        <v>0</v>
      </c>
      <c r="J248" s="136">
        <f t="shared" si="48"/>
        <v>0</v>
      </c>
      <c r="K248" s="107"/>
      <c r="L248" s="121"/>
    </row>
    <row r="249" s="72" customFormat="1" ht="24" customHeight="1" spans="1:12">
      <c r="A249" s="137" t="s">
        <v>2526</v>
      </c>
      <c r="B249" s="109">
        <v>3</v>
      </c>
      <c r="C249" s="108"/>
      <c r="D249" s="108">
        <v>-3</v>
      </c>
      <c r="E249" s="105">
        <f t="shared" ref="E249:E258" si="49">B249+C249+D249</f>
        <v>0</v>
      </c>
      <c r="F249" s="105">
        <f t="shared" si="36"/>
        <v>0</v>
      </c>
      <c r="G249" s="112">
        <v>0</v>
      </c>
      <c r="H249" s="112"/>
      <c r="I249" s="112"/>
      <c r="J249" s="109"/>
      <c r="K249" s="109"/>
      <c r="L249" s="141"/>
    </row>
    <row r="250" s="72" customFormat="1" ht="24" customHeight="1" spans="1:12">
      <c r="A250" s="137" t="s">
        <v>2527</v>
      </c>
      <c r="B250" s="109">
        <v>5.7</v>
      </c>
      <c r="C250" s="108">
        <v>1.3</v>
      </c>
      <c r="D250" s="108"/>
      <c r="E250" s="105">
        <f t="shared" si="49"/>
        <v>7</v>
      </c>
      <c r="F250" s="105">
        <f t="shared" si="36"/>
        <v>7</v>
      </c>
      <c r="G250" s="112">
        <v>7</v>
      </c>
      <c r="H250" s="112"/>
      <c r="I250" s="112"/>
      <c r="J250" s="109"/>
      <c r="K250" s="109"/>
      <c r="L250" s="141"/>
    </row>
    <row r="251" s="72" customFormat="1" ht="24" customHeight="1" spans="1:12">
      <c r="A251" s="137" t="s">
        <v>2528</v>
      </c>
      <c r="B251" s="109"/>
      <c r="C251" s="108">
        <v>6</v>
      </c>
      <c r="D251" s="108"/>
      <c r="E251" s="105">
        <f t="shared" si="49"/>
        <v>6</v>
      </c>
      <c r="F251" s="105">
        <f t="shared" si="36"/>
        <v>6</v>
      </c>
      <c r="G251" s="112">
        <v>6</v>
      </c>
      <c r="H251" s="112"/>
      <c r="I251" s="112"/>
      <c r="J251" s="109"/>
      <c r="K251" s="109"/>
      <c r="L251" s="141"/>
    </row>
    <row r="252" s="72" customFormat="1" ht="24" customHeight="1" spans="1:12">
      <c r="A252" s="109" t="s">
        <v>2529</v>
      </c>
      <c r="B252" s="109"/>
      <c r="C252" s="108">
        <v>3</v>
      </c>
      <c r="D252" s="108"/>
      <c r="E252" s="105">
        <f t="shared" si="49"/>
        <v>3</v>
      </c>
      <c r="F252" s="105">
        <f t="shared" si="36"/>
        <v>3</v>
      </c>
      <c r="G252" s="112">
        <v>3</v>
      </c>
      <c r="H252" s="112"/>
      <c r="I252" s="112"/>
      <c r="J252" s="109"/>
      <c r="K252" s="109"/>
      <c r="L252" s="141"/>
    </row>
    <row r="253" s="72" customFormat="1" ht="24" customHeight="1" spans="1:12">
      <c r="A253" s="137" t="s">
        <v>2530</v>
      </c>
      <c r="B253" s="109">
        <v>1</v>
      </c>
      <c r="C253" s="108">
        <v>4</v>
      </c>
      <c r="D253" s="108"/>
      <c r="E253" s="105">
        <f t="shared" si="49"/>
        <v>5</v>
      </c>
      <c r="F253" s="105">
        <f t="shared" si="36"/>
        <v>5</v>
      </c>
      <c r="G253" s="112">
        <v>5</v>
      </c>
      <c r="H253" s="112"/>
      <c r="I253" s="112"/>
      <c r="J253" s="109"/>
      <c r="K253" s="109"/>
      <c r="L253" s="141"/>
    </row>
    <row r="254" s="72" customFormat="1" ht="24" customHeight="1" spans="1:12">
      <c r="A254" s="137" t="s">
        <v>2531</v>
      </c>
      <c r="B254" s="109">
        <v>3</v>
      </c>
      <c r="C254" s="108">
        <v>2</v>
      </c>
      <c r="D254" s="108"/>
      <c r="E254" s="105">
        <f t="shared" si="49"/>
        <v>5</v>
      </c>
      <c r="F254" s="105">
        <f t="shared" si="36"/>
        <v>5</v>
      </c>
      <c r="G254" s="112">
        <v>5</v>
      </c>
      <c r="H254" s="112"/>
      <c r="I254" s="112"/>
      <c r="J254" s="109"/>
      <c r="K254" s="109"/>
      <c r="L254" s="141"/>
    </row>
    <row r="255" s="72" customFormat="1" ht="24" customHeight="1" spans="1:12">
      <c r="A255" s="137" t="s">
        <v>2532</v>
      </c>
      <c r="B255" s="109">
        <v>3</v>
      </c>
      <c r="C255" s="108">
        <v>1</v>
      </c>
      <c r="D255" s="108"/>
      <c r="E255" s="105">
        <f t="shared" si="49"/>
        <v>4</v>
      </c>
      <c r="F255" s="105">
        <f t="shared" si="36"/>
        <v>4</v>
      </c>
      <c r="G255" s="112">
        <v>4</v>
      </c>
      <c r="H255" s="112"/>
      <c r="I255" s="112"/>
      <c r="J255" s="109"/>
      <c r="K255" s="109"/>
      <c r="L255" s="141"/>
    </row>
    <row r="256" s="72" customFormat="1" ht="24" customHeight="1" spans="1:12">
      <c r="A256" s="137" t="s">
        <v>2533</v>
      </c>
      <c r="B256" s="109">
        <v>1.3</v>
      </c>
      <c r="C256" s="108"/>
      <c r="D256" s="108">
        <v>-1.3</v>
      </c>
      <c r="E256" s="105">
        <f t="shared" si="49"/>
        <v>0</v>
      </c>
      <c r="F256" s="105">
        <f t="shared" si="36"/>
        <v>0</v>
      </c>
      <c r="G256" s="112">
        <v>0</v>
      </c>
      <c r="H256" s="112"/>
      <c r="I256" s="112"/>
      <c r="J256" s="109"/>
      <c r="K256" s="109"/>
      <c r="L256" s="141"/>
    </row>
    <row r="257" s="72" customFormat="1" ht="24" customHeight="1" spans="1:12">
      <c r="A257" s="137" t="s">
        <v>2534</v>
      </c>
      <c r="B257" s="109">
        <v>7</v>
      </c>
      <c r="C257" s="108"/>
      <c r="D257" s="108">
        <v>-7</v>
      </c>
      <c r="E257" s="105">
        <f t="shared" si="49"/>
        <v>0</v>
      </c>
      <c r="F257" s="105">
        <f t="shared" si="36"/>
        <v>0</v>
      </c>
      <c r="G257" s="112">
        <v>0</v>
      </c>
      <c r="H257" s="112"/>
      <c r="I257" s="112"/>
      <c r="J257" s="109"/>
      <c r="K257" s="109"/>
      <c r="L257" s="141"/>
    </row>
    <row r="258" s="72" customFormat="1" ht="24" customHeight="1" spans="1:12">
      <c r="A258" s="137" t="s">
        <v>2535</v>
      </c>
      <c r="B258" s="109"/>
      <c r="C258" s="108">
        <v>5</v>
      </c>
      <c r="D258" s="108"/>
      <c r="E258" s="105">
        <f t="shared" si="49"/>
        <v>5</v>
      </c>
      <c r="F258" s="105">
        <f t="shared" si="36"/>
        <v>5</v>
      </c>
      <c r="G258" s="112"/>
      <c r="H258" s="112"/>
      <c r="I258" s="112">
        <v>5</v>
      </c>
      <c r="J258" s="109"/>
      <c r="K258" s="109" t="s">
        <v>2536</v>
      </c>
      <c r="L258" s="141"/>
    </row>
    <row r="259" s="73" customFormat="1" ht="24" customHeight="1" spans="1:12">
      <c r="A259" s="135" t="s">
        <v>2537</v>
      </c>
      <c r="B259" s="135">
        <f>SUM(B249:B258)</f>
        <v>24</v>
      </c>
      <c r="C259" s="136">
        <f>SUM(C249:C258)</f>
        <v>22.3</v>
      </c>
      <c r="D259" s="136">
        <f>SUM(D249:D258)</f>
        <v>-11.3</v>
      </c>
      <c r="E259" s="135">
        <f>SUM(E249:E258)</f>
        <v>35</v>
      </c>
      <c r="F259" s="108">
        <f t="shared" si="36"/>
        <v>35</v>
      </c>
      <c r="G259" s="136">
        <f t="shared" ref="G259:J259" si="50">SUM(G249:G258)</f>
        <v>30</v>
      </c>
      <c r="H259" s="136">
        <f t="shared" si="50"/>
        <v>0</v>
      </c>
      <c r="I259" s="136">
        <f t="shared" si="50"/>
        <v>5</v>
      </c>
      <c r="J259" s="136">
        <f t="shared" si="50"/>
        <v>0</v>
      </c>
      <c r="K259" s="107"/>
      <c r="L259" s="121"/>
    </row>
    <row r="260" s="72" customFormat="1" ht="24" customHeight="1" spans="1:12">
      <c r="A260" s="109" t="s">
        <v>2538</v>
      </c>
      <c r="B260" s="109">
        <v>220</v>
      </c>
      <c r="C260" s="108"/>
      <c r="D260" s="108">
        <v>-220</v>
      </c>
      <c r="E260" s="105">
        <f t="shared" ref="E260:E272" si="51">B260+C260+D260</f>
        <v>0</v>
      </c>
      <c r="F260" s="105">
        <f t="shared" si="36"/>
        <v>0</v>
      </c>
      <c r="G260" s="109">
        <v>0</v>
      </c>
      <c r="H260" s="109"/>
      <c r="I260" s="109"/>
      <c r="J260" s="109"/>
      <c r="K260" s="109" t="s">
        <v>2539</v>
      </c>
      <c r="L260" s="141"/>
    </row>
    <row r="261" s="72" customFormat="1" ht="24" customHeight="1" spans="1:12">
      <c r="A261" s="137" t="s">
        <v>2540</v>
      </c>
      <c r="B261" s="109">
        <v>35</v>
      </c>
      <c r="C261" s="108"/>
      <c r="D261" s="108"/>
      <c r="E261" s="105">
        <f t="shared" si="51"/>
        <v>35</v>
      </c>
      <c r="F261" s="105">
        <f t="shared" si="36"/>
        <v>35</v>
      </c>
      <c r="G261" s="109">
        <v>35</v>
      </c>
      <c r="H261" s="109"/>
      <c r="I261" s="109"/>
      <c r="J261" s="109"/>
      <c r="K261" s="109"/>
      <c r="L261" s="141"/>
    </row>
    <row r="262" s="72" customFormat="1" ht="24" customHeight="1" spans="1:12">
      <c r="A262" s="137" t="s">
        <v>2541</v>
      </c>
      <c r="B262" s="109">
        <v>144</v>
      </c>
      <c r="C262" s="108"/>
      <c r="D262" s="108"/>
      <c r="E262" s="105">
        <f t="shared" si="51"/>
        <v>144</v>
      </c>
      <c r="F262" s="105">
        <f t="shared" ref="F262:F270" si="52">SUM(G262:I262)</f>
        <v>144</v>
      </c>
      <c r="G262" s="109">
        <v>48</v>
      </c>
      <c r="H262" s="109"/>
      <c r="I262" s="109">
        <v>96</v>
      </c>
      <c r="J262" s="109"/>
      <c r="K262" s="109"/>
      <c r="L262" s="141"/>
    </row>
    <row r="263" s="72" customFormat="1" ht="24" customHeight="1" spans="1:12">
      <c r="A263" s="137" t="s">
        <v>2542</v>
      </c>
      <c r="B263" s="109">
        <v>30</v>
      </c>
      <c r="C263" s="108"/>
      <c r="D263" s="108"/>
      <c r="E263" s="105">
        <f t="shared" si="51"/>
        <v>30</v>
      </c>
      <c r="F263" s="105">
        <f t="shared" si="52"/>
        <v>30</v>
      </c>
      <c r="G263" s="109">
        <v>30</v>
      </c>
      <c r="H263" s="109"/>
      <c r="I263" s="109"/>
      <c r="J263" s="109"/>
      <c r="K263" s="109"/>
      <c r="L263" s="141"/>
    </row>
    <row r="264" s="72" customFormat="1" ht="24" customHeight="1" spans="1:12">
      <c r="A264" s="137" t="s">
        <v>2543</v>
      </c>
      <c r="B264" s="109">
        <v>5</v>
      </c>
      <c r="C264" s="108"/>
      <c r="D264" s="108"/>
      <c r="E264" s="105">
        <f t="shared" si="51"/>
        <v>5</v>
      </c>
      <c r="F264" s="105">
        <f t="shared" si="52"/>
        <v>5</v>
      </c>
      <c r="G264" s="109">
        <v>5</v>
      </c>
      <c r="H264" s="109"/>
      <c r="I264" s="109"/>
      <c r="J264" s="109"/>
      <c r="K264" s="109"/>
      <c r="L264" s="141"/>
    </row>
    <row r="265" s="72" customFormat="1" ht="24" customHeight="1" spans="1:12">
      <c r="A265" s="137" t="s">
        <v>2544</v>
      </c>
      <c r="B265" s="109">
        <v>150</v>
      </c>
      <c r="C265" s="108"/>
      <c r="D265" s="108"/>
      <c r="E265" s="105">
        <f t="shared" si="51"/>
        <v>150</v>
      </c>
      <c r="F265" s="105">
        <f t="shared" si="52"/>
        <v>150</v>
      </c>
      <c r="G265" s="109">
        <v>150</v>
      </c>
      <c r="H265" s="109"/>
      <c r="I265" s="109"/>
      <c r="J265" s="109"/>
      <c r="K265" s="109"/>
      <c r="L265" s="141"/>
    </row>
    <row r="266" s="72" customFormat="1" ht="24" customHeight="1" spans="1:12">
      <c r="A266" s="137" t="s">
        <v>2545</v>
      </c>
      <c r="B266" s="109">
        <v>28</v>
      </c>
      <c r="C266" s="108"/>
      <c r="D266" s="108">
        <v>-28</v>
      </c>
      <c r="E266" s="105">
        <f t="shared" si="51"/>
        <v>0</v>
      </c>
      <c r="F266" s="105">
        <f t="shared" si="52"/>
        <v>0</v>
      </c>
      <c r="G266" s="109">
        <v>0</v>
      </c>
      <c r="H266" s="109"/>
      <c r="I266" s="109"/>
      <c r="J266" s="109"/>
      <c r="K266" s="109"/>
      <c r="L266" s="141"/>
    </row>
    <row r="267" s="72" customFormat="1" ht="24" customHeight="1" spans="1:12">
      <c r="A267" s="137" t="s">
        <v>2546</v>
      </c>
      <c r="B267" s="109">
        <v>59</v>
      </c>
      <c r="C267" s="108"/>
      <c r="D267" s="108"/>
      <c r="E267" s="105">
        <f t="shared" si="51"/>
        <v>59</v>
      </c>
      <c r="F267" s="105">
        <f t="shared" si="52"/>
        <v>59</v>
      </c>
      <c r="G267" s="109">
        <v>59</v>
      </c>
      <c r="H267" s="109"/>
      <c r="I267" s="109"/>
      <c r="J267" s="109"/>
      <c r="K267" s="109"/>
      <c r="L267" s="141"/>
    </row>
    <row r="268" s="72" customFormat="1" ht="24" customHeight="1" spans="1:12">
      <c r="A268" s="137" t="s">
        <v>2547</v>
      </c>
      <c r="B268" s="109">
        <v>130</v>
      </c>
      <c r="C268" s="108"/>
      <c r="D268" s="108"/>
      <c r="E268" s="105">
        <f t="shared" si="51"/>
        <v>130</v>
      </c>
      <c r="F268" s="105">
        <f t="shared" si="52"/>
        <v>130</v>
      </c>
      <c r="G268" s="109">
        <v>130</v>
      </c>
      <c r="H268" s="109"/>
      <c r="I268" s="109"/>
      <c r="J268" s="109"/>
      <c r="K268" s="109"/>
      <c r="L268" s="141"/>
    </row>
    <row r="269" s="72" customFormat="1" ht="24" customHeight="1" spans="1:12">
      <c r="A269" s="137" t="s">
        <v>2548</v>
      </c>
      <c r="B269" s="109">
        <v>59</v>
      </c>
      <c r="C269" s="108"/>
      <c r="D269" s="108"/>
      <c r="E269" s="105">
        <f t="shared" si="51"/>
        <v>59</v>
      </c>
      <c r="F269" s="105">
        <f t="shared" si="52"/>
        <v>59</v>
      </c>
      <c r="G269" s="109">
        <v>59</v>
      </c>
      <c r="H269" s="109"/>
      <c r="I269" s="109"/>
      <c r="J269" s="109"/>
      <c r="K269" s="109"/>
      <c r="L269" s="141"/>
    </row>
    <row r="270" s="72" customFormat="1" ht="24" customHeight="1" spans="1:12">
      <c r="A270" s="137" t="s">
        <v>2549</v>
      </c>
      <c r="B270" s="109">
        <v>494.4</v>
      </c>
      <c r="C270" s="108"/>
      <c r="D270" s="108"/>
      <c r="E270" s="105">
        <f t="shared" si="51"/>
        <v>494.4</v>
      </c>
      <c r="F270" s="105">
        <f t="shared" si="52"/>
        <v>494.4</v>
      </c>
      <c r="G270" s="109">
        <v>494.4</v>
      </c>
      <c r="H270" s="109"/>
      <c r="I270" s="109"/>
      <c r="J270" s="109"/>
      <c r="K270" s="109"/>
      <c r="L270" s="141"/>
    </row>
    <row r="271" s="72" customFormat="1" ht="24" customHeight="1" spans="1:12">
      <c r="A271" s="137" t="s">
        <v>2550</v>
      </c>
      <c r="B271" s="109">
        <v>10</v>
      </c>
      <c r="C271" s="108"/>
      <c r="D271" s="108"/>
      <c r="E271" s="105">
        <f t="shared" si="51"/>
        <v>10</v>
      </c>
      <c r="F271" s="105">
        <f t="shared" ref="F271:F324" si="53">SUM(G271:I271)</f>
        <v>10</v>
      </c>
      <c r="G271" s="109">
        <v>10</v>
      </c>
      <c r="H271" s="109"/>
      <c r="I271" s="109"/>
      <c r="J271" s="109"/>
      <c r="K271" s="109"/>
      <c r="L271" s="141"/>
    </row>
    <row r="272" s="73" customFormat="1" ht="24" customHeight="1" spans="1:12">
      <c r="A272" s="135" t="s">
        <v>2551</v>
      </c>
      <c r="B272" s="135">
        <f>SUM(B260:B271)</f>
        <v>1364.4</v>
      </c>
      <c r="C272" s="136">
        <f>SUM(C260:C271)</f>
        <v>0</v>
      </c>
      <c r="D272" s="136">
        <f>SUM(D260:D271)</f>
        <v>-248</v>
      </c>
      <c r="E272" s="135">
        <f>SUM(E260:E271)</f>
        <v>1116.4</v>
      </c>
      <c r="F272" s="108">
        <f t="shared" si="53"/>
        <v>1116.4</v>
      </c>
      <c r="G272" s="136">
        <f>SUM(G260:G271)</f>
        <v>1020.4</v>
      </c>
      <c r="H272" s="136">
        <f>SUM(H260:H271)</f>
        <v>0</v>
      </c>
      <c r="I272" s="136">
        <f>SUM(I260:I271)</f>
        <v>96</v>
      </c>
      <c r="J272" s="136">
        <f>SUM(J260:J271)</f>
        <v>0</v>
      </c>
      <c r="K272" s="107"/>
      <c r="L272" s="121"/>
    </row>
    <row r="273" s="73" customFormat="1" ht="24" customHeight="1" spans="1:12">
      <c r="A273" s="142" t="s">
        <v>2552</v>
      </c>
      <c r="B273" s="143">
        <v>3</v>
      </c>
      <c r="C273" s="108"/>
      <c r="D273" s="108">
        <v>-3</v>
      </c>
      <c r="E273" s="105">
        <f t="shared" ref="E273:E314" si="54">B273+C273+D273</f>
        <v>0</v>
      </c>
      <c r="F273" s="105">
        <f t="shared" si="53"/>
        <v>0</v>
      </c>
      <c r="G273" s="112"/>
      <c r="H273" s="112"/>
      <c r="I273" s="112"/>
      <c r="J273" s="107"/>
      <c r="K273" s="107"/>
      <c r="L273" s="121"/>
    </row>
    <row r="274" s="73" customFormat="1" ht="24" customHeight="1" spans="1:12">
      <c r="A274" s="142" t="s">
        <v>2553</v>
      </c>
      <c r="B274" s="143">
        <v>75</v>
      </c>
      <c r="C274" s="108"/>
      <c r="D274" s="108">
        <v>-75</v>
      </c>
      <c r="E274" s="105">
        <f t="shared" si="54"/>
        <v>0</v>
      </c>
      <c r="F274" s="105">
        <f t="shared" si="53"/>
        <v>0</v>
      </c>
      <c r="G274" s="112"/>
      <c r="H274" s="112"/>
      <c r="I274" s="112"/>
      <c r="J274" s="107"/>
      <c r="K274" s="107"/>
      <c r="L274" s="121"/>
    </row>
    <row r="275" s="73" customFormat="1" ht="24" customHeight="1" spans="1:12">
      <c r="A275" s="142" t="s">
        <v>2554</v>
      </c>
      <c r="B275" s="143">
        <v>50</v>
      </c>
      <c r="C275" s="108"/>
      <c r="D275" s="108">
        <v>-50</v>
      </c>
      <c r="E275" s="105">
        <f t="shared" si="54"/>
        <v>0</v>
      </c>
      <c r="F275" s="105">
        <f t="shared" si="53"/>
        <v>0</v>
      </c>
      <c r="G275" s="112"/>
      <c r="H275" s="112"/>
      <c r="I275" s="112"/>
      <c r="J275" s="107"/>
      <c r="K275" s="107"/>
      <c r="L275" s="121"/>
    </row>
    <row r="276" s="73" customFormat="1" ht="24" customHeight="1" spans="1:12">
      <c r="A276" s="142" t="s">
        <v>2555</v>
      </c>
      <c r="B276" s="143">
        <v>3</v>
      </c>
      <c r="C276" s="108"/>
      <c r="D276" s="108">
        <v>-3</v>
      </c>
      <c r="E276" s="105">
        <f t="shared" si="54"/>
        <v>0</v>
      </c>
      <c r="F276" s="105">
        <f t="shared" si="53"/>
        <v>0</v>
      </c>
      <c r="G276" s="112"/>
      <c r="H276" s="112"/>
      <c r="I276" s="112"/>
      <c r="J276" s="107"/>
      <c r="K276" s="107"/>
      <c r="L276" s="121"/>
    </row>
    <row r="277" s="73" customFormat="1" ht="24" customHeight="1" spans="1:12">
      <c r="A277" s="142" t="s">
        <v>2556</v>
      </c>
      <c r="B277" s="143">
        <v>11.9</v>
      </c>
      <c r="C277" s="108"/>
      <c r="D277" s="108">
        <v>-11.9</v>
      </c>
      <c r="E277" s="105">
        <f t="shared" si="54"/>
        <v>0</v>
      </c>
      <c r="F277" s="105">
        <f t="shared" si="53"/>
        <v>0</v>
      </c>
      <c r="G277" s="112"/>
      <c r="H277" s="112"/>
      <c r="I277" s="112"/>
      <c r="J277" s="107"/>
      <c r="K277" s="107"/>
      <c r="L277" s="121"/>
    </row>
    <row r="278" s="73" customFormat="1" ht="24" customHeight="1" spans="1:12">
      <c r="A278" s="142" t="s">
        <v>2557</v>
      </c>
      <c r="B278" s="143">
        <v>98.5</v>
      </c>
      <c r="C278" s="108"/>
      <c r="D278" s="108">
        <v>-98.5</v>
      </c>
      <c r="E278" s="105">
        <f t="shared" si="54"/>
        <v>0</v>
      </c>
      <c r="F278" s="105">
        <f t="shared" si="53"/>
        <v>0</v>
      </c>
      <c r="G278" s="112"/>
      <c r="H278" s="112"/>
      <c r="I278" s="112"/>
      <c r="J278" s="107"/>
      <c r="K278" s="107"/>
      <c r="L278" s="121"/>
    </row>
    <row r="279" s="73" customFormat="1" ht="24" customHeight="1" spans="1:12">
      <c r="A279" s="142" t="s">
        <v>2558</v>
      </c>
      <c r="B279" s="143">
        <v>6.5</v>
      </c>
      <c r="C279" s="108"/>
      <c r="D279" s="108">
        <v>-6.5</v>
      </c>
      <c r="E279" s="105">
        <f t="shared" si="54"/>
        <v>0</v>
      </c>
      <c r="F279" s="105">
        <f t="shared" si="53"/>
        <v>0</v>
      </c>
      <c r="G279" s="112"/>
      <c r="H279" s="112"/>
      <c r="I279" s="112"/>
      <c r="J279" s="107"/>
      <c r="K279" s="107"/>
      <c r="L279" s="121"/>
    </row>
    <row r="280" s="73" customFormat="1" ht="24" customHeight="1" spans="1:12">
      <c r="A280" s="142" t="s">
        <v>2559</v>
      </c>
      <c r="B280" s="143">
        <v>5</v>
      </c>
      <c r="C280" s="108"/>
      <c r="D280" s="108">
        <v>-5</v>
      </c>
      <c r="E280" s="105">
        <f t="shared" si="54"/>
        <v>0</v>
      </c>
      <c r="F280" s="105">
        <f t="shared" si="53"/>
        <v>0</v>
      </c>
      <c r="G280" s="112"/>
      <c r="H280" s="112"/>
      <c r="I280" s="112"/>
      <c r="J280" s="107"/>
      <c r="K280" s="107"/>
      <c r="L280" s="121"/>
    </row>
    <row r="281" s="73" customFormat="1" ht="24" customHeight="1" spans="1:12">
      <c r="A281" s="142" t="s">
        <v>2560</v>
      </c>
      <c r="B281" s="143">
        <v>30.7</v>
      </c>
      <c r="C281" s="108"/>
      <c r="D281" s="108">
        <v>-30.7</v>
      </c>
      <c r="E281" s="105">
        <f t="shared" si="54"/>
        <v>0</v>
      </c>
      <c r="F281" s="105">
        <f t="shared" si="53"/>
        <v>0</v>
      </c>
      <c r="G281" s="112"/>
      <c r="H281" s="112"/>
      <c r="I281" s="112"/>
      <c r="J281" s="107"/>
      <c r="K281" s="107"/>
      <c r="L281" s="121"/>
    </row>
    <row r="282" s="73" customFormat="1" ht="24" customHeight="1" spans="1:12">
      <c r="A282" s="142" t="s">
        <v>2561</v>
      </c>
      <c r="B282" s="143">
        <v>35</v>
      </c>
      <c r="C282" s="108"/>
      <c r="D282" s="108">
        <v>-35</v>
      </c>
      <c r="E282" s="105">
        <f t="shared" si="54"/>
        <v>0</v>
      </c>
      <c r="F282" s="105">
        <f t="shared" si="53"/>
        <v>0</v>
      </c>
      <c r="G282" s="112"/>
      <c r="H282" s="112"/>
      <c r="I282" s="112"/>
      <c r="J282" s="107"/>
      <c r="K282" s="107"/>
      <c r="L282" s="121"/>
    </row>
    <row r="283" s="73" customFormat="1" ht="24" customHeight="1" spans="1:12">
      <c r="A283" s="142" t="s">
        <v>2562</v>
      </c>
      <c r="B283" s="143">
        <v>10</v>
      </c>
      <c r="C283" s="108"/>
      <c r="D283" s="108">
        <v>-10</v>
      </c>
      <c r="E283" s="105">
        <f t="shared" si="54"/>
        <v>0</v>
      </c>
      <c r="F283" s="105">
        <f t="shared" si="53"/>
        <v>0</v>
      </c>
      <c r="G283" s="112"/>
      <c r="H283" s="112"/>
      <c r="I283" s="112"/>
      <c r="J283" s="107"/>
      <c r="K283" s="107"/>
      <c r="L283" s="121"/>
    </row>
    <row r="284" s="73" customFormat="1" ht="24" customHeight="1" spans="1:12">
      <c r="A284" s="142" t="s">
        <v>2563</v>
      </c>
      <c r="B284" s="143">
        <v>97</v>
      </c>
      <c r="C284" s="108"/>
      <c r="D284" s="108">
        <v>-97</v>
      </c>
      <c r="E284" s="105">
        <f t="shared" si="54"/>
        <v>0</v>
      </c>
      <c r="F284" s="105">
        <f t="shared" si="53"/>
        <v>0</v>
      </c>
      <c r="G284" s="112"/>
      <c r="H284" s="112"/>
      <c r="I284" s="112"/>
      <c r="J284" s="107"/>
      <c r="K284" s="107"/>
      <c r="L284" s="121"/>
    </row>
    <row r="285" s="73" customFormat="1" ht="24" customHeight="1" spans="1:12">
      <c r="A285" s="142" t="s">
        <v>2564</v>
      </c>
      <c r="B285" s="143">
        <v>10</v>
      </c>
      <c r="C285" s="108"/>
      <c r="D285" s="108">
        <v>-10</v>
      </c>
      <c r="E285" s="105">
        <f t="shared" si="54"/>
        <v>0</v>
      </c>
      <c r="F285" s="105">
        <f t="shared" si="53"/>
        <v>0</v>
      </c>
      <c r="G285" s="112"/>
      <c r="H285" s="112"/>
      <c r="I285" s="112"/>
      <c r="J285" s="107"/>
      <c r="K285" s="107"/>
      <c r="L285" s="121"/>
    </row>
    <row r="286" s="73" customFormat="1" ht="24" customHeight="1" spans="1:12">
      <c r="A286" s="142" t="s">
        <v>2565</v>
      </c>
      <c r="B286" s="143">
        <v>5</v>
      </c>
      <c r="C286" s="108"/>
      <c r="D286" s="108">
        <v>-5</v>
      </c>
      <c r="E286" s="105">
        <f t="shared" si="54"/>
        <v>0</v>
      </c>
      <c r="F286" s="105">
        <f t="shared" si="53"/>
        <v>0</v>
      </c>
      <c r="G286" s="112"/>
      <c r="H286" s="112"/>
      <c r="I286" s="112"/>
      <c r="J286" s="107"/>
      <c r="K286" s="107"/>
      <c r="L286" s="121"/>
    </row>
    <row r="287" s="72" customFormat="1" ht="24" customHeight="1" spans="1:12">
      <c r="A287" s="144" t="s">
        <v>2566</v>
      </c>
      <c r="B287" s="144">
        <v>30</v>
      </c>
      <c r="C287" s="108"/>
      <c r="D287" s="108"/>
      <c r="E287" s="105">
        <f t="shared" si="54"/>
        <v>30</v>
      </c>
      <c r="F287" s="105">
        <f t="shared" si="53"/>
        <v>30</v>
      </c>
      <c r="G287" s="144"/>
      <c r="H287" s="144">
        <v>30</v>
      </c>
      <c r="I287" s="144"/>
      <c r="J287" s="109"/>
      <c r="K287" s="109"/>
      <c r="L287" s="141"/>
    </row>
    <row r="288" s="72" customFormat="1" ht="24" customHeight="1" spans="1:12">
      <c r="A288" s="144" t="s">
        <v>2567</v>
      </c>
      <c r="B288" s="144"/>
      <c r="C288" s="108">
        <v>10</v>
      </c>
      <c r="D288" s="108"/>
      <c r="E288" s="105">
        <f t="shared" si="54"/>
        <v>10</v>
      </c>
      <c r="F288" s="105">
        <f t="shared" si="53"/>
        <v>10</v>
      </c>
      <c r="G288" s="144"/>
      <c r="H288" s="144">
        <v>10</v>
      </c>
      <c r="I288" s="144"/>
      <c r="J288" s="109"/>
      <c r="K288" s="109"/>
      <c r="L288" s="141"/>
    </row>
    <row r="289" s="72" customFormat="1" ht="24" customHeight="1" spans="1:12">
      <c r="A289" s="144" t="s">
        <v>2568</v>
      </c>
      <c r="B289" s="144">
        <v>30</v>
      </c>
      <c r="C289" s="108">
        <v>0</v>
      </c>
      <c r="D289" s="108"/>
      <c r="E289" s="105">
        <f t="shared" si="54"/>
        <v>30</v>
      </c>
      <c r="F289" s="105">
        <f t="shared" si="53"/>
        <v>30</v>
      </c>
      <c r="G289" s="144"/>
      <c r="H289" s="144">
        <v>30</v>
      </c>
      <c r="I289" s="144"/>
      <c r="J289" s="109"/>
      <c r="K289" s="109"/>
      <c r="L289" s="141"/>
    </row>
    <row r="290" s="72" customFormat="1" ht="24" customHeight="1" spans="1:12">
      <c r="A290" s="144" t="s">
        <v>2569</v>
      </c>
      <c r="B290" s="144">
        <v>40</v>
      </c>
      <c r="C290" s="108">
        <v>0</v>
      </c>
      <c r="D290" s="108"/>
      <c r="E290" s="105">
        <f t="shared" si="54"/>
        <v>40</v>
      </c>
      <c r="F290" s="105">
        <f t="shared" si="53"/>
        <v>40</v>
      </c>
      <c r="G290" s="144"/>
      <c r="H290" s="144">
        <v>40</v>
      </c>
      <c r="I290" s="144"/>
      <c r="J290" s="109"/>
      <c r="K290" s="109"/>
      <c r="L290" s="141"/>
    </row>
    <row r="291" s="72" customFormat="1" ht="24" customHeight="1" spans="1:12">
      <c r="A291" s="144" t="s">
        <v>2570</v>
      </c>
      <c r="B291" s="144"/>
      <c r="C291" s="108">
        <v>35</v>
      </c>
      <c r="D291" s="108"/>
      <c r="E291" s="105">
        <f t="shared" si="54"/>
        <v>35</v>
      </c>
      <c r="F291" s="105">
        <f t="shared" si="53"/>
        <v>35</v>
      </c>
      <c r="G291" s="144"/>
      <c r="H291" s="144">
        <v>35</v>
      </c>
      <c r="I291" s="144"/>
      <c r="J291" s="109"/>
      <c r="K291" s="109"/>
      <c r="L291" s="141"/>
    </row>
    <row r="292" s="72" customFormat="1" ht="24" customHeight="1" spans="1:12">
      <c r="A292" s="144" t="s">
        <v>2571</v>
      </c>
      <c r="B292" s="144">
        <v>32</v>
      </c>
      <c r="C292" s="108">
        <v>8</v>
      </c>
      <c r="D292" s="108"/>
      <c r="E292" s="105">
        <f t="shared" si="54"/>
        <v>40</v>
      </c>
      <c r="F292" s="105">
        <f t="shared" si="53"/>
        <v>40</v>
      </c>
      <c r="G292" s="144"/>
      <c r="H292" s="144">
        <v>40</v>
      </c>
      <c r="I292" s="144"/>
      <c r="J292" s="109"/>
      <c r="K292" s="109"/>
      <c r="L292" s="141"/>
    </row>
    <row r="293" s="72" customFormat="1" ht="24" customHeight="1" spans="1:12">
      <c r="A293" s="144" t="s">
        <v>2572</v>
      </c>
      <c r="B293" s="144"/>
      <c r="C293" s="108">
        <v>15</v>
      </c>
      <c r="D293" s="108"/>
      <c r="E293" s="105">
        <f t="shared" si="54"/>
        <v>15</v>
      </c>
      <c r="F293" s="105">
        <f t="shared" si="53"/>
        <v>15</v>
      </c>
      <c r="G293" s="144"/>
      <c r="H293" s="144">
        <v>15</v>
      </c>
      <c r="I293" s="144"/>
      <c r="J293" s="109"/>
      <c r="K293" s="109"/>
      <c r="L293" s="141"/>
    </row>
    <row r="294" s="72" customFormat="1" ht="24" customHeight="1" spans="1:12">
      <c r="A294" s="144" t="s">
        <v>2573</v>
      </c>
      <c r="B294" s="144"/>
      <c r="C294" s="108">
        <v>97</v>
      </c>
      <c r="D294" s="108"/>
      <c r="E294" s="105">
        <f t="shared" si="54"/>
        <v>97</v>
      </c>
      <c r="F294" s="105">
        <f t="shared" si="53"/>
        <v>97</v>
      </c>
      <c r="G294" s="144"/>
      <c r="H294" s="144">
        <v>97</v>
      </c>
      <c r="I294" s="144"/>
      <c r="J294" s="109"/>
      <c r="K294" s="109"/>
      <c r="L294" s="141"/>
    </row>
    <row r="295" s="72" customFormat="1" ht="24" customHeight="1" spans="1:12">
      <c r="A295" s="144" t="s">
        <v>2574</v>
      </c>
      <c r="B295" s="144"/>
      <c r="C295" s="108">
        <v>85.4</v>
      </c>
      <c r="D295" s="108"/>
      <c r="E295" s="105">
        <f t="shared" si="54"/>
        <v>85.4</v>
      </c>
      <c r="F295" s="105">
        <f t="shared" si="53"/>
        <v>85.4</v>
      </c>
      <c r="G295" s="144">
        <v>85.4</v>
      </c>
      <c r="H295" s="144"/>
      <c r="I295" s="144"/>
      <c r="J295" s="109"/>
      <c r="K295" s="109"/>
      <c r="L295" s="141"/>
    </row>
    <row r="296" s="72" customFormat="1" ht="24" customHeight="1" spans="1:12">
      <c r="A296" s="144" t="s">
        <v>2575</v>
      </c>
      <c r="B296" s="144"/>
      <c r="C296" s="108">
        <v>30</v>
      </c>
      <c r="D296" s="108"/>
      <c r="E296" s="105">
        <f t="shared" si="54"/>
        <v>30</v>
      </c>
      <c r="F296" s="105">
        <f t="shared" si="53"/>
        <v>30</v>
      </c>
      <c r="G296" s="144"/>
      <c r="H296" s="144">
        <v>30</v>
      </c>
      <c r="I296" s="144"/>
      <c r="J296" s="109"/>
      <c r="K296" s="109"/>
      <c r="L296" s="141"/>
    </row>
    <row r="297" s="72" customFormat="1" ht="24" customHeight="1" spans="1:12">
      <c r="A297" s="144" t="s">
        <v>2576</v>
      </c>
      <c r="B297" s="144">
        <v>45</v>
      </c>
      <c r="C297" s="108">
        <v>0</v>
      </c>
      <c r="D297" s="108"/>
      <c r="E297" s="105">
        <f t="shared" si="54"/>
        <v>45</v>
      </c>
      <c r="F297" s="105">
        <f t="shared" si="53"/>
        <v>45</v>
      </c>
      <c r="G297" s="144"/>
      <c r="H297" s="144">
        <v>45</v>
      </c>
      <c r="I297" s="144"/>
      <c r="J297" s="109"/>
      <c r="K297" s="109"/>
      <c r="L297" s="141"/>
    </row>
    <row r="298" s="72" customFormat="1" ht="24" customHeight="1" spans="1:12">
      <c r="A298" s="144" t="s">
        <v>2577</v>
      </c>
      <c r="B298" s="144"/>
      <c r="C298" s="108">
        <v>15</v>
      </c>
      <c r="D298" s="108"/>
      <c r="E298" s="105">
        <f t="shared" si="54"/>
        <v>15</v>
      </c>
      <c r="F298" s="105">
        <f t="shared" si="53"/>
        <v>15</v>
      </c>
      <c r="G298" s="144"/>
      <c r="H298" s="144">
        <v>15</v>
      </c>
      <c r="I298" s="144"/>
      <c r="J298" s="109"/>
      <c r="K298" s="109"/>
      <c r="L298" s="141"/>
    </row>
    <row r="299" s="72" customFormat="1" ht="24" customHeight="1" spans="1:12">
      <c r="A299" s="144" t="s">
        <v>2578</v>
      </c>
      <c r="B299" s="144"/>
      <c r="C299" s="108">
        <v>20</v>
      </c>
      <c r="D299" s="108"/>
      <c r="E299" s="105">
        <f t="shared" si="54"/>
        <v>20</v>
      </c>
      <c r="F299" s="105">
        <f t="shared" si="53"/>
        <v>20</v>
      </c>
      <c r="G299" s="144"/>
      <c r="H299" s="144">
        <v>20</v>
      </c>
      <c r="I299" s="144"/>
      <c r="J299" s="109"/>
      <c r="K299" s="109"/>
      <c r="L299" s="141"/>
    </row>
    <row r="300" s="72" customFormat="1" ht="24" customHeight="1" spans="1:12">
      <c r="A300" s="144" t="s">
        <v>2579</v>
      </c>
      <c r="B300" s="144"/>
      <c r="C300" s="108">
        <v>10</v>
      </c>
      <c r="D300" s="108"/>
      <c r="E300" s="105">
        <f t="shared" si="54"/>
        <v>10</v>
      </c>
      <c r="F300" s="105">
        <f t="shared" si="53"/>
        <v>10</v>
      </c>
      <c r="G300" s="144"/>
      <c r="H300" s="144">
        <v>10</v>
      </c>
      <c r="I300" s="144"/>
      <c r="J300" s="109"/>
      <c r="K300" s="109"/>
      <c r="L300" s="141"/>
    </row>
    <row r="301" s="72" customFormat="1" ht="24" customHeight="1" spans="1:12">
      <c r="A301" s="144" t="s">
        <v>2580</v>
      </c>
      <c r="B301" s="144">
        <v>10</v>
      </c>
      <c r="C301" s="108">
        <v>10</v>
      </c>
      <c r="D301" s="108"/>
      <c r="E301" s="105">
        <f t="shared" si="54"/>
        <v>20</v>
      </c>
      <c r="F301" s="105">
        <f t="shared" si="53"/>
        <v>20</v>
      </c>
      <c r="G301" s="144"/>
      <c r="H301" s="144">
        <v>20</v>
      </c>
      <c r="I301" s="144"/>
      <c r="J301" s="109"/>
      <c r="K301" s="109"/>
      <c r="L301" s="141"/>
    </row>
    <row r="302" s="72" customFormat="1" ht="24" customHeight="1" spans="1:12">
      <c r="A302" s="144" t="s">
        <v>2581</v>
      </c>
      <c r="B302" s="144">
        <v>18</v>
      </c>
      <c r="C302" s="108">
        <v>2</v>
      </c>
      <c r="D302" s="108"/>
      <c r="E302" s="105">
        <f t="shared" si="54"/>
        <v>20</v>
      </c>
      <c r="F302" s="105">
        <f t="shared" si="53"/>
        <v>20</v>
      </c>
      <c r="G302" s="144"/>
      <c r="H302" s="144">
        <v>20</v>
      </c>
      <c r="I302" s="144"/>
      <c r="J302" s="109"/>
      <c r="K302" s="109"/>
      <c r="L302" s="141"/>
    </row>
    <row r="303" s="72" customFormat="1" ht="24" customHeight="1" spans="1:12">
      <c r="A303" s="144" t="s">
        <v>2582</v>
      </c>
      <c r="B303" s="144">
        <v>30</v>
      </c>
      <c r="C303" s="108">
        <v>5</v>
      </c>
      <c r="D303" s="108"/>
      <c r="E303" s="105">
        <f t="shared" si="54"/>
        <v>35</v>
      </c>
      <c r="F303" s="105">
        <f t="shared" si="53"/>
        <v>35</v>
      </c>
      <c r="G303" s="144">
        <v>22</v>
      </c>
      <c r="H303" s="144">
        <v>13</v>
      </c>
      <c r="I303" s="144"/>
      <c r="J303" s="109"/>
      <c r="K303" s="109"/>
      <c r="L303" s="141"/>
    </row>
    <row r="304" s="72" customFormat="1" ht="24" customHeight="1" spans="1:12">
      <c r="A304" s="144" t="s">
        <v>2583</v>
      </c>
      <c r="B304" s="144">
        <v>27</v>
      </c>
      <c r="C304" s="108">
        <v>8.7</v>
      </c>
      <c r="D304" s="108"/>
      <c r="E304" s="105">
        <f t="shared" si="54"/>
        <v>35.7</v>
      </c>
      <c r="F304" s="105">
        <f t="shared" si="53"/>
        <v>35.7</v>
      </c>
      <c r="G304" s="144">
        <v>35.7</v>
      </c>
      <c r="H304" s="144"/>
      <c r="I304" s="144"/>
      <c r="J304" s="109"/>
      <c r="K304" s="109" t="s">
        <v>2584</v>
      </c>
      <c r="L304" s="141"/>
    </row>
    <row r="305" s="72" customFormat="1" ht="24" customHeight="1" spans="1:12">
      <c r="A305" s="144" t="s">
        <v>2585</v>
      </c>
      <c r="B305" s="144">
        <v>10</v>
      </c>
      <c r="C305" s="108">
        <v>10</v>
      </c>
      <c r="D305" s="108"/>
      <c r="E305" s="105">
        <f t="shared" si="54"/>
        <v>20</v>
      </c>
      <c r="F305" s="105">
        <f t="shared" si="53"/>
        <v>20</v>
      </c>
      <c r="G305" s="144">
        <v>20</v>
      </c>
      <c r="H305" s="144"/>
      <c r="I305" s="144"/>
      <c r="J305" s="109"/>
      <c r="K305" s="109"/>
      <c r="L305" s="141"/>
    </row>
    <row r="306" s="72" customFormat="1" ht="24" customHeight="1" spans="1:12">
      <c r="A306" s="144" t="s">
        <v>2586</v>
      </c>
      <c r="B306" s="144"/>
      <c r="C306" s="108">
        <v>50</v>
      </c>
      <c r="D306" s="108"/>
      <c r="E306" s="105">
        <f t="shared" si="54"/>
        <v>50</v>
      </c>
      <c r="F306" s="105">
        <f t="shared" si="53"/>
        <v>50</v>
      </c>
      <c r="G306" s="144"/>
      <c r="H306" s="144">
        <v>50</v>
      </c>
      <c r="I306" s="144"/>
      <c r="J306" s="109"/>
      <c r="K306" s="109" t="s">
        <v>2587</v>
      </c>
      <c r="L306" s="141"/>
    </row>
    <row r="307" s="72" customFormat="1" ht="24" customHeight="1" spans="1:12">
      <c r="A307" s="144" t="s">
        <v>2588</v>
      </c>
      <c r="B307" s="144">
        <v>40</v>
      </c>
      <c r="C307" s="108">
        <v>0</v>
      </c>
      <c r="D307" s="108"/>
      <c r="E307" s="105">
        <f t="shared" si="54"/>
        <v>40</v>
      </c>
      <c r="F307" s="105">
        <f t="shared" si="53"/>
        <v>40</v>
      </c>
      <c r="G307" s="144"/>
      <c r="H307" s="144">
        <v>40</v>
      </c>
      <c r="I307" s="144"/>
      <c r="J307" s="109"/>
      <c r="K307" s="109"/>
      <c r="L307" s="141"/>
    </row>
    <row r="308" s="72" customFormat="1" ht="24" customHeight="1" spans="1:12">
      <c r="A308" s="144" t="s">
        <v>2589</v>
      </c>
      <c r="B308" s="144">
        <v>2</v>
      </c>
      <c r="C308" s="108">
        <v>13</v>
      </c>
      <c r="D308" s="108"/>
      <c r="E308" s="105">
        <f t="shared" si="54"/>
        <v>15</v>
      </c>
      <c r="F308" s="105">
        <f t="shared" si="53"/>
        <v>15</v>
      </c>
      <c r="G308" s="144"/>
      <c r="H308" s="144">
        <v>15</v>
      </c>
      <c r="I308" s="144"/>
      <c r="J308" s="109"/>
      <c r="K308" s="109"/>
      <c r="L308" s="141"/>
    </row>
    <row r="309" s="72" customFormat="1" ht="24" customHeight="1" spans="1:12">
      <c r="A309" s="144" t="s">
        <v>2590</v>
      </c>
      <c r="B309" s="144">
        <v>10</v>
      </c>
      <c r="C309" s="108">
        <v>10</v>
      </c>
      <c r="D309" s="108"/>
      <c r="E309" s="105">
        <f t="shared" si="54"/>
        <v>20</v>
      </c>
      <c r="F309" s="105">
        <f t="shared" si="53"/>
        <v>20</v>
      </c>
      <c r="G309" s="144"/>
      <c r="H309" s="144">
        <v>20</v>
      </c>
      <c r="I309" s="144"/>
      <c r="J309" s="109"/>
      <c r="K309" s="109"/>
      <c r="L309" s="141"/>
    </row>
    <row r="310" s="72" customFormat="1" ht="24" customHeight="1" spans="1:12">
      <c r="A310" s="144" t="s">
        <v>2591</v>
      </c>
      <c r="B310" s="144">
        <v>10</v>
      </c>
      <c r="C310" s="108">
        <v>10</v>
      </c>
      <c r="D310" s="108"/>
      <c r="E310" s="105">
        <f t="shared" si="54"/>
        <v>20</v>
      </c>
      <c r="F310" s="105">
        <f t="shared" si="53"/>
        <v>20</v>
      </c>
      <c r="G310" s="144"/>
      <c r="H310" s="144">
        <v>20</v>
      </c>
      <c r="I310" s="144"/>
      <c r="J310" s="109"/>
      <c r="K310" s="109"/>
      <c r="L310" s="141"/>
    </row>
    <row r="311" s="72" customFormat="1" ht="24" customHeight="1" spans="1:12">
      <c r="A311" s="144" t="s">
        <v>2592</v>
      </c>
      <c r="B311" s="144">
        <v>5</v>
      </c>
      <c r="C311" s="108">
        <v>0</v>
      </c>
      <c r="D311" s="108"/>
      <c r="E311" s="105">
        <f t="shared" si="54"/>
        <v>5</v>
      </c>
      <c r="F311" s="105">
        <f t="shared" si="53"/>
        <v>5</v>
      </c>
      <c r="G311" s="144"/>
      <c r="H311" s="144">
        <v>5</v>
      </c>
      <c r="I311" s="144"/>
      <c r="J311" s="109"/>
      <c r="K311" s="109"/>
      <c r="L311" s="141"/>
    </row>
    <row r="312" s="72" customFormat="1" ht="24" customHeight="1" spans="1:12">
      <c r="A312" s="144" t="s">
        <v>2593</v>
      </c>
      <c r="B312" s="144"/>
      <c r="C312" s="108">
        <v>80</v>
      </c>
      <c r="D312" s="108"/>
      <c r="E312" s="105">
        <f t="shared" si="54"/>
        <v>80</v>
      </c>
      <c r="F312" s="105">
        <f t="shared" si="53"/>
        <v>80</v>
      </c>
      <c r="G312" s="144"/>
      <c r="H312" s="144">
        <v>80</v>
      </c>
      <c r="I312" s="144"/>
      <c r="J312" s="109"/>
      <c r="K312" s="109"/>
      <c r="L312" s="141" t="s">
        <v>2594</v>
      </c>
    </row>
    <row r="313" s="72" customFormat="1" ht="24" customHeight="1" spans="1:12">
      <c r="A313" s="144" t="s">
        <v>2595</v>
      </c>
      <c r="B313" s="144"/>
      <c r="C313" s="108">
        <v>10</v>
      </c>
      <c r="D313" s="108"/>
      <c r="E313" s="105">
        <f t="shared" si="54"/>
        <v>10</v>
      </c>
      <c r="F313" s="105">
        <f t="shared" si="53"/>
        <v>10</v>
      </c>
      <c r="G313" s="144">
        <v>10</v>
      </c>
      <c r="H313" s="144"/>
      <c r="I313" s="144"/>
      <c r="J313" s="109"/>
      <c r="K313" s="109"/>
      <c r="L313" s="141"/>
    </row>
    <row r="314" s="72" customFormat="1" ht="24" customHeight="1" spans="1:12">
      <c r="A314" s="144" t="s">
        <v>2596</v>
      </c>
      <c r="B314" s="144"/>
      <c r="C314" s="108"/>
      <c r="D314" s="108"/>
      <c r="E314" s="105">
        <f t="shared" si="54"/>
        <v>0</v>
      </c>
      <c r="F314" s="105">
        <f t="shared" si="53"/>
        <v>0</v>
      </c>
      <c r="G314" s="144">
        <v>0</v>
      </c>
      <c r="H314" s="144"/>
      <c r="I314" s="144"/>
      <c r="J314" s="109"/>
      <c r="K314" s="109"/>
      <c r="L314" s="141"/>
    </row>
    <row r="315" s="73" customFormat="1" ht="24" customHeight="1" spans="1:12">
      <c r="A315" s="135" t="s">
        <v>2597</v>
      </c>
      <c r="B315" s="145">
        <f>SUM(B273:B314)</f>
        <v>779.6</v>
      </c>
      <c r="C315" s="136">
        <f>SUM(C273:C314)</f>
        <v>534.1</v>
      </c>
      <c r="D315" s="136">
        <f>SUM(D273:D314)</f>
        <v>-440.6</v>
      </c>
      <c r="E315" s="145">
        <f>SUM(E273:E314)</f>
        <v>873.1</v>
      </c>
      <c r="F315" s="108">
        <f t="shared" si="53"/>
        <v>873.1</v>
      </c>
      <c r="G315" s="136">
        <f t="shared" ref="G315:J315" si="55">SUM(G273:G314)</f>
        <v>173.1</v>
      </c>
      <c r="H315" s="136">
        <f t="shared" si="55"/>
        <v>700</v>
      </c>
      <c r="I315" s="136">
        <f t="shared" si="55"/>
        <v>0</v>
      </c>
      <c r="J315" s="136">
        <f t="shared" si="55"/>
        <v>0</v>
      </c>
      <c r="K315" s="107" t="s">
        <v>2598</v>
      </c>
      <c r="L315" s="121"/>
    </row>
    <row r="316" s="72" customFormat="1" ht="24" customHeight="1" spans="1:12">
      <c r="A316" s="109" t="s">
        <v>2599</v>
      </c>
      <c r="B316" s="109">
        <v>28</v>
      </c>
      <c r="C316" s="108"/>
      <c r="D316" s="108"/>
      <c r="E316" s="105">
        <f t="shared" ref="E316:E321" si="56">B316+C316+D316</f>
        <v>28</v>
      </c>
      <c r="F316" s="105">
        <f t="shared" si="53"/>
        <v>28</v>
      </c>
      <c r="G316" s="109">
        <v>28</v>
      </c>
      <c r="H316" s="109"/>
      <c r="I316" s="109"/>
      <c r="J316" s="109"/>
      <c r="K316" s="109"/>
      <c r="L316" s="141"/>
    </row>
    <row r="317" s="72" customFormat="1" ht="24" customHeight="1" spans="1:12">
      <c r="A317" s="109" t="s">
        <v>2600</v>
      </c>
      <c r="B317" s="109">
        <v>18</v>
      </c>
      <c r="C317" s="108"/>
      <c r="D317" s="108"/>
      <c r="E317" s="105">
        <f t="shared" si="56"/>
        <v>18</v>
      </c>
      <c r="F317" s="105">
        <f t="shared" si="53"/>
        <v>18</v>
      </c>
      <c r="G317" s="109">
        <v>18</v>
      </c>
      <c r="H317" s="109"/>
      <c r="I317" s="109"/>
      <c r="J317" s="109"/>
      <c r="K317" s="109"/>
      <c r="L317" s="141"/>
    </row>
    <row r="318" s="73" customFormat="1" ht="24" customHeight="1" spans="1:12">
      <c r="A318" s="135" t="s">
        <v>2601</v>
      </c>
      <c r="B318" s="135">
        <f>SUM(B316:B317)</f>
        <v>46</v>
      </c>
      <c r="C318" s="136">
        <f>SUM(C316:C317)</f>
        <v>0</v>
      </c>
      <c r="D318" s="136">
        <f>SUM(D316:D317)</f>
        <v>0</v>
      </c>
      <c r="E318" s="135">
        <f>SUM(E316:E317)</f>
        <v>46</v>
      </c>
      <c r="F318" s="108">
        <f t="shared" si="53"/>
        <v>46</v>
      </c>
      <c r="G318" s="136">
        <f t="shared" ref="G318:J318" si="57">SUM(G316:G317)</f>
        <v>46</v>
      </c>
      <c r="H318" s="136">
        <f t="shared" si="57"/>
        <v>0</v>
      </c>
      <c r="I318" s="136">
        <f t="shared" si="57"/>
        <v>0</v>
      </c>
      <c r="J318" s="136">
        <f t="shared" si="57"/>
        <v>0</v>
      </c>
      <c r="K318" s="107"/>
      <c r="L318" s="121"/>
    </row>
    <row r="319" s="72" customFormat="1" ht="24" customHeight="1" spans="1:12">
      <c r="A319" s="109" t="s">
        <v>2351</v>
      </c>
      <c r="B319" s="109">
        <v>20</v>
      </c>
      <c r="C319" s="108"/>
      <c r="D319" s="108">
        <v>-2</v>
      </c>
      <c r="E319" s="105">
        <f t="shared" si="56"/>
        <v>18</v>
      </c>
      <c r="F319" s="105">
        <f t="shared" si="53"/>
        <v>18</v>
      </c>
      <c r="G319" s="146">
        <v>18</v>
      </c>
      <c r="H319" s="146"/>
      <c r="I319" s="146"/>
      <c r="J319" s="109"/>
      <c r="K319" s="109"/>
      <c r="L319" s="141"/>
    </row>
    <row r="320" s="72" customFormat="1" ht="24" customHeight="1" spans="1:12">
      <c r="A320" s="109" t="s">
        <v>2602</v>
      </c>
      <c r="B320" s="109">
        <v>7</v>
      </c>
      <c r="C320" s="108"/>
      <c r="D320" s="108"/>
      <c r="E320" s="105">
        <f t="shared" si="56"/>
        <v>7</v>
      </c>
      <c r="F320" s="105">
        <f t="shared" si="53"/>
        <v>7</v>
      </c>
      <c r="G320" s="146">
        <v>7</v>
      </c>
      <c r="H320" s="146"/>
      <c r="I320" s="146"/>
      <c r="J320" s="109"/>
      <c r="K320" s="109"/>
      <c r="L320" s="141"/>
    </row>
    <row r="321" s="72" customFormat="1" ht="24" customHeight="1" spans="1:12">
      <c r="A321" s="137" t="s">
        <v>2603</v>
      </c>
      <c r="B321" s="147">
        <v>3</v>
      </c>
      <c r="C321" s="108"/>
      <c r="D321" s="108">
        <v>-3</v>
      </c>
      <c r="E321" s="105">
        <f t="shared" si="56"/>
        <v>0</v>
      </c>
      <c r="F321" s="105">
        <f t="shared" si="53"/>
        <v>0</v>
      </c>
      <c r="G321" s="109">
        <v>0</v>
      </c>
      <c r="H321" s="109"/>
      <c r="I321" s="109"/>
      <c r="J321" s="109"/>
      <c r="K321" s="109" t="s">
        <v>2604</v>
      </c>
      <c r="L321" s="141"/>
    </row>
    <row r="322" s="73" customFormat="1" ht="24" customHeight="1" spans="1:12">
      <c r="A322" s="135" t="s">
        <v>2605</v>
      </c>
      <c r="B322" s="145">
        <f>SUM(B319:B321)</f>
        <v>30</v>
      </c>
      <c r="C322" s="136">
        <f>SUM(C319:C321)</f>
        <v>0</v>
      </c>
      <c r="D322" s="136">
        <f>SUM(D319:D321)</f>
        <v>-5</v>
      </c>
      <c r="E322" s="145">
        <f>SUM(E319:E321)</f>
        <v>25</v>
      </c>
      <c r="F322" s="108">
        <f t="shared" si="53"/>
        <v>25</v>
      </c>
      <c r="G322" s="136">
        <f t="shared" ref="G322:J322" si="58">SUM(G319:G321)</f>
        <v>25</v>
      </c>
      <c r="H322" s="136">
        <f t="shared" si="58"/>
        <v>0</v>
      </c>
      <c r="I322" s="136">
        <f t="shared" si="58"/>
        <v>0</v>
      </c>
      <c r="J322" s="136">
        <f t="shared" si="58"/>
        <v>0</v>
      </c>
      <c r="K322" s="107"/>
      <c r="L322" s="121"/>
    </row>
    <row r="323" s="72" customFormat="1" ht="24" customHeight="1" spans="1:12">
      <c r="A323" s="137" t="s">
        <v>2606</v>
      </c>
      <c r="B323" s="147">
        <v>90</v>
      </c>
      <c r="C323" s="108"/>
      <c r="D323" s="108"/>
      <c r="E323" s="105">
        <f t="shared" ref="E323:E331" si="59">B323+C323+D323</f>
        <v>90</v>
      </c>
      <c r="F323" s="105">
        <f t="shared" si="53"/>
        <v>90</v>
      </c>
      <c r="G323" s="109">
        <v>90</v>
      </c>
      <c r="H323" s="109"/>
      <c r="I323" s="109"/>
      <c r="J323" s="109"/>
      <c r="K323" s="109"/>
      <c r="L323" s="141"/>
    </row>
    <row r="324" s="73" customFormat="1" ht="24" customHeight="1" spans="1:12">
      <c r="A324" s="135" t="s">
        <v>2607</v>
      </c>
      <c r="B324" s="145">
        <v>90</v>
      </c>
      <c r="C324" s="108">
        <f>SUM(C323:C323)</f>
        <v>0</v>
      </c>
      <c r="D324" s="108">
        <f>SUM(D323:D323)</f>
        <v>0</v>
      </c>
      <c r="E324" s="105">
        <f t="shared" si="59"/>
        <v>90</v>
      </c>
      <c r="F324" s="108">
        <f t="shared" si="53"/>
        <v>90</v>
      </c>
      <c r="G324" s="108">
        <f t="shared" ref="G324:J324" si="60">SUM(G323:G323)</f>
        <v>90</v>
      </c>
      <c r="H324" s="108">
        <f t="shared" si="60"/>
        <v>0</v>
      </c>
      <c r="I324" s="108">
        <f t="shared" si="60"/>
        <v>0</v>
      </c>
      <c r="J324" s="108">
        <f t="shared" si="60"/>
        <v>0</v>
      </c>
      <c r="K324" s="107"/>
      <c r="L324" s="121"/>
    </row>
    <row r="325" s="72" customFormat="1" ht="24" customHeight="1" spans="1:12">
      <c r="A325" s="148" t="s">
        <v>2608</v>
      </c>
      <c r="B325" s="149">
        <v>5.8</v>
      </c>
      <c r="C325" s="108">
        <v>0.2</v>
      </c>
      <c r="D325" s="108"/>
      <c r="E325" s="105">
        <f t="shared" si="59"/>
        <v>6</v>
      </c>
      <c r="F325" s="105">
        <f t="shared" ref="F325:F332" si="61">SUM(G325:I325)</f>
        <v>6</v>
      </c>
      <c r="G325" s="105"/>
      <c r="H325" s="105">
        <v>6</v>
      </c>
      <c r="I325" s="109"/>
      <c r="J325" s="109"/>
      <c r="K325" s="109"/>
      <c r="L325" s="141"/>
    </row>
    <row r="326" s="73" customFormat="1" ht="24" customHeight="1" spans="1:12">
      <c r="A326" s="135" t="s">
        <v>2609</v>
      </c>
      <c r="B326" s="145">
        <v>5.8</v>
      </c>
      <c r="C326" s="108">
        <f>SUM(C325:C325)</f>
        <v>0.2</v>
      </c>
      <c r="D326" s="108"/>
      <c r="E326" s="105">
        <f t="shared" si="59"/>
        <v>6</v>
      </c>
      <c r="F326" s="108">
        <f t="shared" si="61"/>
        <v>6</v>
      </c>
      <c r="G326" s="108">
        <f t="shared" ref="G326:J326" si="62">SUM(G325:G325)</f>
        <v>0</v>
      </c>
      <c r="H326" s="108">
        <f t="shared" si="62"/>
        <v>6</v>
      </c>
      <c r="I326" s="108">
        <f t="shared" si="62"/>
        <v>0</v>
      </c>
      <c r="J326" s="108">
        <f t="shared" si="62"/>
        <v>0</v>
      </c>
      <c r="K326" s="107"/>
      <c r="L326" s="121"/>
    </row>
    <row r="327" s="72" customFormat="1" ht="24" customHeight="1" spans="1:12">
      <c r="A327" s="137" t="s">
        <v>2610</v>
      </c>
      <c r="B327" s="146">
        <v>65</v>
      </c>
      <c r="C327" s="108"/>
      <c r="D327" s="108"/>
      <c r="E327" s="105">
        <f t="shared" si="59"/>
        <v>65</v>
      </c>
      <c r="F327" s="105">
        <f t="shared" si="61"/>
        <v>65</v>
      </c>
      <c r="G327" s="109">
        <v>65</v>
      </c>
      <c r="H327" s="109"/>
      <c r="I327" s="109"/>
      <c r="J327" s="109"/>
      <c r="K327" s="109"/>
      <c r="L327" s="141"/>
    </row>
    <row r="328" s="72" customFormat="1" ht="24" customHeight="1" spans="1:12">
      <c r="A328" s="137" t="s">
        <v>2611</v>
      </c>
      <c r="B328" s="109">
        <v>5</v>
      </c>
      <c r="C328" s="108"/>
      <c r="D328" s="108"/>
      <c r="E328" s="105">
        <f t="shared" si="59"/>
        <v>5</v>
      </c>
      <c r="F328" s="105">
        <f t="shared" si="61"/>
        <v>5</v>
      </c>
      <c r="G328" s="150">
        <v>5</v>
      </c>
      <c r="H328" s="150"/>
      <c r="I328" s="150"/>
      <c r="J328" s="109"/>
      <c r="K328" s="109"/>
      <c r="L328" s="141"/>
    </row>
    <row r="329" s="72" customFormat="1" ht="24" customHeight="1" spans="1:12">
      <c r="A329" s="137" t="s">
        <v>2612</v>
      </c>
      <c r="B329" s="109">
        <v>5</v>
      </c>
      <c r="C329" s="108"/>
      <c r="D329" s="108"/>
      <c r="E329" s="105">
        <f t="shared" si="59"/>
        <v>5</v>
      </c>
      <c r="F329" s="105">
        <f t="shared" si="61"/>
        <v>5</v>
      </c>
      <c r="G329" s="150">
        <v>5</v>
      </c>
      <c r="H329" s="150"/>
      <c r="I329" s="150"/>
      <c r="J329" s="109"/>
      <c r="K329" s="109"/>
      <c r="L329" s="141"/>
    </row>
    <row r="330" s="72" customFormat="1" ht="24" customHeight="1" spans="1:12">
      <c r="A330" s="137" t="s">
        <v>2613</v>
      </c>
      <c r="B330" s="109">
        <v>8</v>
      </c>
      <c r="C330" s="108"/>
      <c r="D330" s="108"/>
      <c r="E330" s="105">
        <f t="shared" si="59"/>
        <v>8</v>
      </c>
      <c r="F330" s="105">
        <f t="shared" si="61"/>
        <v>8</v>
      </c>
      <c r="G330" s="150">
        <v>8</v>
      </c>
      <c r="H330" s="150"/>
      <c r="I330" s="150"/>
      <c r="J330" s="109"/>
      <c r="K330" s="109"/>
      <c r="L330" s="141"/>
    </row>
    <row r="331" s="72" customFormat="1" ht="24" customHeight="1" spans="1:12">
      <c r="A331" s="137" t="s">
        <v>2614</v>
      </c>
      <c r="B331" s="109">
        <v>10</v>
      </c>
      <c r="C331" s="108"/>
      <c r="D331" s="108"/>
      <c r="E331" s="105">
        <f t="shared" si="59"/>
        <v>10</v>
      </c>
      <c r="F331" s="105">
        <f t="shared" si="61"/>
        <v>10</v>
      </c>
      <c r="G331" s="150">
        <v>10</v>
      </c>
      <c r="H331" s="150"/>
      <c r="I331" s="150"/>
      <c r="J331" s="109"/>
      <c r="K331" s="109"/>
      <c r="L331" s="141"/>
    </row>
    <row r="332" s="73" customFormat="1" ht="24" customHeight="1" spans="1:12">
      <c r="A332" s="135" t="s">
        <v>2615</v>
      </c>
      <c r="B332" s="145">
        <f>SUM(B327:B331)</f>
        <v>93</v>
      </c>
      <c r="C332" s="136">
        <f>SUM(C327:C331)</f>
        <v>0</v>
      </c>
      <c r="D332" s="136">
        <f>SUM(D327:D331)</f>
        <v>0</v>
      </c>
      <c r="E332" s="145">
        <f>SUM(E327:E331)</f>
        <v>93</v>
      </c>
      <c r="F332" s="108">
        <f t="shared" si="61"/>
        <v>93</v>
      </c>
      <c r="G332" s="136">
        <f t="shared" ref="G332:J332" si="63">SUM(G327:G331)</f>
        <v>93</v>
      </c>
      <c r="H332" s="136">
        <f t="shared" si="63"/>
        <v>0</v>
      </c>
      <c r="I332" s="136">
        <f t="shared" si="63"/>
        <v>0</v>
      </c>
      <c r="J332" s="136">
        <f t="shared" si="63"/>
        <v>0</v>
      </c>
      <c r="K332" s="107"/>
      <c r="L332" s="157"/>
    </row>
    <row r="333" s="73" customFormat="1" ht="24" customHeight="1" spans="1:12">
      <c r="A333" s="135" t="s">
        <v>2616</v>
      </c>
      <c r="B333" s="112">
        <f>B332+B326+B324+B322+B318+B315+B272+B259+B248+B244+B239+B236+B216+B207+B200+B195+B179+B166+B160+B151+B137+B132+B127+B122+B114+B100+B91+B79+B57+B40+B22+B11</f>
        <v>8076.9</v>
      </c>
      <c r="C333" s="108">
        <f>C332+C326+C324+C322+C318+C315+C272+C259+C248+C244+C239+C236+C216+C207+C200+C195+C179+C166+C160+C151+C137+C132+C127+C122+C114+C100+C91+C79+C57+C40+C22+C11</f>
        <v>937.41</v>
      </c>
      <c r="D333" s="108">
        <f>D332+D326+D324+D322+D318+D315+D272+D259+D248+D244+D239+D236+D216+D207+D200+D195+D179+D166+D160+D151+D137+D132+D127+D122+D114+D100+D91+D79+D57+D40+D22+D11</f>
        <v>-1527.5</v>
      </c>
      <c r="E333" s="112">
        <f>E332+E326+E324+E322+E318+E315+E272+E259+E248+E244+E239+E236+E216+E207+E200+E195+E179+E166+E160+E151+E137+E132+E127+E122+E114+E100+E91+E79+E57+E40+E22+E11</f>
        <v>7486.81</v>
      </c>
      <c r="F333" s="108">
        <f t="shared" ref="F333:J333" si="64">F332+F326+F324+F322+F318+F315+F272+F259+F248+F244+F239+F236+F216+F207+F200+F195+F179+F166+F160+F151+F137+F132+F127+F122+F114+F100+F91+F79+F57+F40+F22+F11</f>
        <v>7486.81</v>
      </c>
      <c r="G333" s="108">
        <f t="shared" si="64"/>
        <v>5785.01</v>
      </c>
      <c r="H333" s="108">
        <f t="shared" si="64"/>
        <v>1091</v>
      </c>
      <c r="I333" s="108">
        <f t="shared" si="64"/>
        <v>610.8</v>
      </c>
      <c r="J333" s="108">
        <f t="shared" si="64"/>
        <v>0</v>
      </c>
      <c r="K333" s="107"/>
      <c r="L333" s="121"/>
    </row>
    <row r="334" s="72" customFormat="1" ht="24" customHeight="1" spans="1:11">
      <c r="A334" s="74"/>
      <c r="B334" s="146"/>
      <c r="C334" s="108"/>
      <c r="D334" s="108"/>
      <c r="E334" s="105"/>
      <c r="F334" s="146"/>
      <c r="G334" s="146"/>
      <c r="H334" s="146"/>
      <c r="I334" s="146"/>
      <c r="J334" s="74"/>
      <c r="K334" s="158"/>
    </row>
    <row r="335" s="72" customFormat="1" ht="24" customHeight="1" spans="1:12">
      <c r="A335" s="105" t="s">
        <v>2617</v>
      </c>
      <c r="B335" s="151">
        <v>4</v>
      </c>
      <c r="C335" s="108"/>
      <c r="D335" s="108"/>
      <c r="E335" s="105">
        <f t="shared" ref="E335:E351" si="65">B335+C335+D335</f>
        <v>4</v>
      </c>
      <c r="F335" s="105">
        <f t="shared" ref="F335:F344" si="66">SUM(G335:I335)</f>
        <v>4</v>
      </c>
      <c r="G335" s="105">
        <v>4</v>
      </c>
      <c r="H335" s="105"/>
      <c r="I335" s="105"/>
      <c r="J335" s="151"/>
      <c r="K335" s="33"/>
      <c r="L335" s="159"/>
    </row>
    <row r="336" s="72" customFormat="1" ht="24" customHeight="1" spans="1:12">
      <c r="A336" s="105" t="s">
        <v>2618</v>
      </c>
      <c r="B336" s="151">
        <v>5</v>
      </c>
      <c r="C336" s="108"/>
      <c r="D336" s="108"/>
      <c r="E336" s="105">
        <f t="shared" si="65"/>
        <v>5</v>
      </c>
      <c r="F336" s="105">
        <f t="shared" si="66"/>
        <v>5</v>
      </c>
      <c r="G336" s="105">
        <v>5</v>
      </c>
      <c r="H336" s="105"/>
      <c r="I336" s="105"/>
      <c r="J336" s="151"/>
      <c r="K336" s="33"/>
      <c r="L336" s="159"/>
    </row>
    <row r="337" s="72" customFormat="1" ht="24" customHeight="1" spans="1:12">
      <c r="A337" s="105" t="s">
        <v>2619</v>
      </c>
      <c r="B337" s="151">
        <v>2</v>
      </c>
      <c r="C337" s="108"/>
      <c r="D337" s="108"/>
      <c r="E337" s="105">
        <f t="shared" si="65"/>
        <v>2</v>
      </c>
      <c r="F337" s="105">
        <f t="shared" si="66"/>
        <v>2</v>
      </c>
      <c r="G337" s="105">
        <v>2</v>
      </c>
      <c r="H337" s="105"/>
      <c r="I337" s="105"/>
      <c r="J337" s="151"/>
      <c r="K337" s="33"/>
      <c r="L337" s="159"/>
    </row>
    <row r="338" s="72" customFormat="1" ht="24" customHeight="1" spans="1:12">
      <c r="A338" s="105" t="s">
        <v>2620</v>
      </c>
      <c r="B338" s="151">
        <v>16</v>
      </c>
      <c r="C338" s="108"/>
      <c r="D338" s="108"/>
      <c r="E338" s="105">
        <f t="shared" si="65"/>
        <v>16</v>
      </c>
      <c r="F338" s="105">
        <f t="shared" si="66"/>
        <v>16</v>
      </c>
      <c r="G338" s="105">
        <v>16</v>
      </c>
      <c r="H338" s="105"/>
      <c r="I338" s="105"/>
      <c r="J338" s="151"/>
      <c r="K338" s="33"/>
      <c r="L338" s="159"/>
    </row>
    <row r="339" s="72" customFormat="1" ht="24" customHeight="1" spans="1:12">
      <c r="A339" s="105" t="s">
        <v>2621</v>
      </c>
      <c r="B339" s="151">
        <v>15</v>
      </c>
      <c r="C339" s="108"/>
      <c r="D339" s="108"/>
      <c r="E339" s="105">
        <f t="shared" si="65"/>
        <v>15</v>
      </c>
      <c r="F339" s="105">
        <f t="shared" si="66"/>
        <v>15</v>
      </c>
      <c r="G339" s="105">
        <v>15</v>
      </c>
      <c r="H339" s="105"/>
      <c r="I339" s="105"/>
      <c r="J339" s="151"/>
      <c r="K339" s="33"/>
      <c r="L339" s="159"/>
    </row>
    <row r="340" s="72" customFormat="1" ht="24" customHeight="1" spans="1:12">
      <c r="A340" s="105" t="s">
        <v>2622</v>
      </c>
      <c r="B340" s="152">
        <v>6</v>
      </c>
      <c r="C340" s="108"/>
      <c r="D340" s="108"/>
      <c r="E340" s="105">
        <f t="shared" si="65"/>
        <v>6</v>
      </c>
      <c r="F340" s="105">
        <f t="shared" si="66"/>
        <v>6</v>
      </c>
      <c r="G340" s="105">
        <v>6</v>
      </c>
      <c r="H340" s="105"/>
      <c r="I340" s="105"/>
      <c r="J340" s="160"/>
      <c r="K340" s="33"/>
      <c r="L340" s="159"/>
    </row>
    <row r="341" s="72" customFormat="1" ht="24" customHeight="1" spans="1:12">
      <c r="A341" s="105" t="s">
        <v>2623</v>
      </c>
      <c r="B341" s="152">
        <v>7</v>
      </c>
      <c r="C341" s="108"/>
      <c r="D341" s="108"/>
      <c r="E341" s="105">
        <f t="shared" si="65"/>
        <v>7</v>
      </c>
      <c r="F341" s="105">
        <f t="shared" si="66"/>
        <v>7</v>
      </c>
      <c r="G341" s="105">
        <v>7</v>
      </c>
      <c r="H341" s="105"/>
      <c r="I341" s="105"/>
      <c r="J341" s="160"/>
      <c r="K341" s="33"/>
      <c r="L341" s="159"/>
    </row>
    <row r="342" s="72" customFormat="1" ht="24" customHeight="1" spans="1:12">
      <c r="A342" s="105" t="s">
        <v>2624</v>
      </c>
      <c r="B342" s="152">
        <v>6</v>
      </c>
      <c r="C342" s="108"/>
      <c r="D342" s="108"/>
      <c r="E342" s="105">
        <f t="shared" si="65"/>
        <v>6</v>
      </c>
      <c r="F342" s="105">
        <f t="shared" si="66"/>
        <v>6</v>
      </c>
      <c r="G342" s="105">
        <v>6</v>
      </c>
      <c r="H342" s="105"/>
      <c r="I342" s="105"/>
      <c r="J342" s="160"/>
      <c r="K342" s="33"/>
      <c r="L342" s="159"/>
    </row>
    <row r="343" s="72" customFormat="1" ht="24" customHeight="1" spans="1:12">
      <c r="A343" s="105" t="s">
        <v>2625</v>
      </c>
      <c r="B343" s="152">
        <v>4</v>
      </c>
      <c r="C343" s="108"/>
      <c r="D343" s="108"/>
      <c r="E343" s="105">
        <f t="shared" si="65"/>
        <v>4</v>
      </c>
      <c r="F343" s="105">
        <f t="shared" si="66"/>
        <v>4</v>
      </c>
      <c r="G343" s="105">
        <v>4</v>
      </c>
      <c r="H343" s="105"/>
      <c r="I343" s="105"/>
      <c r="J343" s="152"/>
      <c r="K343" s="33"/>
      <c r="L343" s="159"/>
    </row>
    <row r="344" s="72" customFormat="1" ht="24" customHeight="1" spans="1:12">
      <c r="A344" s="105" t="s">
        <v>2626</v>
      </c>
      <c r="B344" s="105">
        <v>16</v>
      </c>
      <c r="C344" s="108"/>
      <c r="D344" s="108"/>
      <c r="E344" s="105">
        <f t="shared" si="65"/>
        <v>16</v>
      </c>
      <c r="F344" s="105">
        <f t="shared" si="66"/>
        <v>16</v>
      </c>
      <c r="G344" s="105"/>
      <c r="H344" s="105">
        <v>16</v>
      </c>
      <c r="I344" s="105"/>
      <c r="J344" s="152"/>
      <c r="K344" s="33"/>
      <c r="L344" s="159"/>
    </row>
    <row r="345" s="73" customFormat="1" ht="24" customHeight="1" spans="1:12">
      <c r="A345" s="153" t="s">
        <v>2627</v>
      </c>
      <c r="B345" s="154">
        <f>SUM(B335:B344)</f>
        <v>81</v>
      </c>
      <c r="C345" s="155">
        <f>SUM(C335:C344)</f>
        <v>0</v>
      </c>
      <c r="D345" s="155">
        <f>SUM(D335:D344)</f>
        <v>0</v>
      </c>
      <c r="E345" s="154">
        <f>SUM(E335:E344)</f>
        <v>81</v>
      </c>
      <c r="F345" s="155">
        <f t="shared" ref="F345:F391" si="67">SUM(G345:I345)</f>
        <v>81</v>
      </c>
      <c r="G345" s="155">
        <f>SUM(G335:G344)</f>
        <v>65</v>
      </c>
      <c r="H345" s="155">
        <f>SUM(H335:H344)</f>
        <v>16</v>
      </c>
      <c r="I345" s="155">
        <f>SUM(I335:I344)</f>
        <v>0</v>
      </c>
      <c r="J345" s="155">
        <f>SUM(J335:J344)</f>
        <v>0</v>
      </c>
      <c r="K345" s="153"/>
      <c r="L345" s="161"/>
    </row>
    <row r="346" s="72" customFormat="1" ht="24" customHeight="1" spans="1:12">
      <c r="A346" s="105" t="s">
        <v>2628</v>
      </c>
      <c r="B346" s="152">
        <v>124</v>
      </c>
      <c r="C346" s="108"/>
      <c r="D346" s="108"/>
      <c r="E346" s="105">
        <f t="shared" ref="E346:E383" si="68">B346+C346+D346</f>
        <v>124</v>
      </c>
      <c r="F346" s="105">
        <f t="shared" si="67"/>
        <v>124</v>
      </c>
      <c r="G346" s="156">
        <v>124</v>
      </c>
      <c r="H346" s="156"/>
      <c r="I346" s="156"/>
      <c r="J346" s="152"/>
      <c r="K346" s="33"/>
      <c r="L346" s="159"/>
    </row>
    <row r="347" s="72" customFormat="1" ht="24" customHeight="1" spans="1:12">
      <c r="A347" s="105" t="s">
        <v>2629</v>
      </c>
      <c r="B347" s="152">
        <v>264.5</v>
      </c>
      <c r="C347" s="108"/>
      <c r="D347" s="108"/>
      <c r="E347" s="105">
        <f t="shared" si="68"/>
        <v>264.5</v>
      </c>
      <c r="F347" s="105">
        <f t="shared" si="67"/>
        <v>264.5</v>
      </c>
      <c r="G347" s="156">
        <v>264.5</v>
      </c>
      <c r="H347" s="156"/>
      <c r="I347" s="156"/>
      <c r="J347" s="152"/>
      <c r="K347" s="33"/>
      <c r="L347" s="159"/>
    </row>
    <row r="348" s="72" customFormat="1" ht="24" customHeight="1" spans="1:12">
      <c r="A348" s="105" t="s">
        <v>2630</v>
      </c>
      <c r="B348" s="152">
        <v>215</v>
      </c>
      <c r="C348" s="108"/>
      <c r="D348" s="108"/>
      <c r="E348" s="105">
        <f t="shared" si="68"/>
        <v>215</v>
      </c>
      <c r="F348" s="105">
        <f t="shared" si="67"/>
        <v>215</v>
      </c>
      <c r="G348" s="156">
        <v>215</v>
      </c>
      <c r="H348" s="156"/>
      <c r="I348" s="156"/>
      <c r="J348" s="152"/>
      <c r="K348" s="33"/>
      <c r="L348" s="159"/>
    </row>
    <row r="349" s="72" customFormat="1" ht="24" customHeight="1" spans="1:12">
      <c r="A349" s="105" t="s">
        <v>2631</v>
      </c>
      <c r="B349" s="152">
        <v>116</v>
      </c>
      <c r="C349" s="108"/>
      <c r="D349" s="108"/>
      <c r="E349" s="105">
        <f t="shared" si="68"/>
        <v>116</v>
      </c>
      <c r="F349" s="105">
        <f t="shared" si="67"/>
        <v>116</v>
      </c>
      <c r="G349" s="156">
        <v>116</v>
      </c>
      <c r="H349" s="156"/>
      <c r="I349" s="156"/>
      <c r="J349" s="152"/>
      <c r="K349" s="33"/>
      <c r="L349" s="159"/>
    </row>
    <row r="350" s="72" customFormat="1" ht="24" customHeight="1" spans="1:12">
      <c r="A350" s="105" t="s">
        <v>2632</v>
      </c>
      <c r="B350" s="152">
        <v>84</v>
      </c>
      <c r="C350" s="108"/>
      <c r="D350" s="108">
        <v>-14</v>
      </c>
      <c r="E350" s="105">
        <f t="shared" si="68"/>
        <v>70</v>
      </c>
      <c r="F350" s="105">
        <f t="shared" si="67"/>
        <v>70</v>
      </c>
      <c r="G350" s="156">
        <v>70</v>
      </c>
      <c r="H350" s="156"/>
      <c r="I350" s="156"/>
      <c r="J350" s="146"/>
      <c r="K350" s="33"/>
      <c r="L350" s="159"/>
    </row>
    <row r="351" s="72" customFormat="1" ht="24" customHeight="1" spans="1:12">
      <c r="A351" s="105" t="s">
        <v>2633</v>
      </c>
      <c r="B351" s="152">
        <v>18</v>
      </c>
      <c r="C351" s="108"/>
      <c r="D351" s="108">
        <v>-10</v>
      </c>
      <c r="E351" s="105">
        <f t="shared" si="68"/>
        <v>8</v>
      </c>
      <c r="F351" s="105">
        <f t="shared" si="67"/>
        <v>8</v>
      </c>
      <c r="G351" s="156">
        <v>8</v>
      </c>
      <c r="H351" s="156"/>
      <c r="I351" s="156"/>
      <c r="J351" s="146"/>
      <c r="K351" s="33"/>
      <c r="L351" s="159"/>
    </row>
    <row r="352" s="72" customFormat="1" ht="24" customHeight="1" spans="1:12">
      <c r="A352" s="105" t="s">
        <v>2634</v>
      </c>
      <c r="B352" s="152">
        <v>43.7</v>
      </c>
      <c r="C352" s="108"/>
      <c r="D352" s="108">
        <v>-23.7</v>
      </c>
      <c r="E352" s="105">
        <f t="shared" si="68"/>
        <v>20</v>
      </c>
      <c r="F352" s="105">
        <f t="shared" si="67"/>
        <v>20</v>
      </c>
      <c r="G352" s="156">
        <v>20</v>
      </c>
      <c r="H352" s="156"/>
      <c r="I352" s="156"/>
      <c r="J352" s="146"/>
      <c r="K352" s="33"/>
      <c r="L352" s="159"/>
    </row>
    <row r="353" s="72" customFormat="1" ht="24" customHeight="1" spans="1:12">
      <c r="A353" s="105" t="s">
        <v>2635</v>
      </c>
      <c r="B353" s="152">
        <v>110</v>
      </c>
      <c r="C353" s="108"/>
      <c r="D353" s="108"/>
      <c r="E353" s="105">
        <f t="shared" si="68"/>
        <v>110</v>
      </c>
      <c r="F353" s="105">
        <f t="shared" si="67"/>
        <v>110</v>
      </c>
      <c r="G353" s="156">
        <v>110</v>
      </c>
      <c r="H353" s="156"/>
      <c r="I353" s="156"/>
      <c r="J353" s="146"/>
      <c r="K353" s="33"/>
      <c r="L353" s="159"/>
    </row>
    <row r="354" s="72" customFormat="1" ht="24" customHeight="1" spans="1:12">
      <c r="A354" s="105" t="s">
        <v>2636</v>
      </c>
      <c r="B354" s="152">
        <v>23</v>
      </c>
      <c r="C354" s="108"/>
      <c r="D354" s="108"/>
      <c r="E354" s="105">
        <f t="shared" si="68"/>
        <v>23</v>
      </c>
      <c r="F354" s="105">
        <f t="shared" si="67"/>
        <v>23</v>
      </c>
      <c r="G354" s="156">
        <v>23</v>
      </c>
      <c r="H354" s="156"/>
      <c r="I354" s="156"/>
      <c r="J354" s="146"/>
      <c r="K354" s="33"/>
      <c r="L354" s="159"/>
    </row>
    <row r="355" s="72" customFormat="1" ht="24" customHeight="1" spans="1:12">
      <c r="A355" s="105" t="s">
        <v>2637</v>
      </c>
      <c r="B355" s="152">
        <v>34</v>
      </c>
      <c r="C355" s="108"/>
      <c r="D355" s="108">
        <v>-9</v>
      </c>
      <c r="E355" s="105">
        <f t="shared" si="68"/>
        <v>25</v>
      </c>
      <c r="F355" s="105">
        <f t="shared" si="67"/>
        <v>25</v>
      </c>
      <c r="G355" s="156">
        <v>25</v>
      </c>
      <c r="H355" s="156"/>
      <c r="I355" s="156"/>
      <c r="J355" s="146"/>
      <c r="K355" s="33"/>
      <c r="L355" s="159"/>
    </row>
    <row r="356" s="72" customFormat="1" ht="24" customHeight="1" spans="1:12">
      <c r="A356" s="105" t="s">
        <v>2638</v>
      </c>
      <c r="B356" s="152">
        <v>118</v>
      </c>
      <c r="C356" s="108"/>
      <c r="D356" s="108"/>
      <c r="E356" s="105">
        <f t="shared" si="68"/>
        <v>118</v>
      </c>
      <c r="F356" s="105">
        <f t="shared" si="67"/>
        <v>118</v>
      </c>
      <c r="G356" s="156">
        <v>118</v>
      </c>
      <c r="H356" s="156"/>
      <c r="I356" s="156"/>
      <c r="J356" s="152"/>
      <c r="K356" s="33"/>
      <c r="L356" s="159"/>
    </row>
    <row r="357" s="72" customFormat="1" ht="24" customHeight="1" spans="1:12">
      <c r="A357" s="105" t="s">
        <v>2639</v>
      </c>
      <c r="B357" s="152">
        <v>150</v>
      </c>
      <c r="C357" s="108"/>
      <c r="D357" s="108">
        <v>-150</v>
      </c>
      <c r="E357" s="105">
        <f t="shared" si="68"/>
        <v>0</v>
      </c>
      <c r="F357" s="105">
        <f t="shared" si="67"/>
        <v>0</v>
      </c>
      <c r="G357" s="156"/>
      <c r="H357" s="156"/>
      <c r="I357" s="156"/>
      <c r="J357" s="152"/>
      <c r="K357" s="33"/>
      <c r="L357" s="159"/>
    </row>
    <row r="358" s="72" customFormat="1" ht="24" customHeight="1" spans="1:12">
      <c r="A358" s="105" t="s">
        <v>2640</v>
      </c>
      <c r="B358" s="152">
        <v>2000</v>
      </c>
      <c r="C358" s="108"/>
      <c r="D358" s="108">
        <v>-2000</v>
      </c>
      <c r="E358" s="105">
        <f t="shared" si="68"/>
        <v>0</v>
      </c>
      <c r="F358" s="105">
        <f t="shared" si="67"/>
        <v>0</v>
      </c>
      <c r="G358" s="156">
        <v>0</v>
      </c>
      <c r="H358" s="156"/>
      <c r="I358" s="156"/>
      <c r="J358" s="152"/>
      <c r="K358" s="33"/>
      <c r="L358" s="159" t="s">
        <v>2289</v>
      </c>
    </row>
    <row r="359" s="72" customFormat="1" ht="24" customHeight="1" spans="1:12">
      <c r="A359" s="105" t="s">
        <v>2641</v>
      </c>
      <c r="B359" s="152">
        <v>500</v>
      </c>
      <c r="C359" s="108"/>
      <c r="D359" s="108"/>
      <c r="E359" s="105">
        <f t="shared" si="68"/>
        <v>500</v>
      </c>
      <c r="F359" s="105">
        <f t="shared" si="67"/>
        <v>500</v>
      </c>
      <c r="G359" s="156">
        <v>500</v>
      </c>
      <c r="H359" s="156"/>
      <c r="I359" s="156"/>
      <c r="J359" s="152"/>
      <c r="K359" s="33"/>
      <c r="L359" s="159"/>
    </row>
    <row r="360" s="72" customFormat="1" ht="24" customHeight="1" spans="1:12">
      <c r="A360" s="105" t="s">
        <v>2642</v>
      </c>
      <c r="B360" s="152">
        <v>20</v>
      </c>
      <c r="C360" s="108"/>
      <c r="D360" s="108"/>
      <c r="E360" s="105">
        <f t="shared" si="68"/>
        <v>20</v>
      </c>
      <c r="F360" s="105">
        <f t="shared" si="67"/>
        <v>20</v>
      </c>
      <c r="G360" s="156">
        <v>20</v>
      </c>
      <c r="H360" s="156"/>
      <c r="I360" s="156"/>
      <c r="J360" s="152"/>
      <c r="K360" s="33"/>
      <c r="L360" s="159"/>
    </row>
    <row r="361" s="72" customFormat="1" ht="24" customHeight="1" spans="1:12">
      <c r="A361" s="105" t="s">
        <v>2643</v>
      </c>
      <c r="B361" s="152">
        <v>66</v>
      </c>
      <c r="C361" s="108"/>
      <c r="D361" s="108"/>
      <c r="E361" s="105">
        <f t="shared" si="68"/>
        <v>66</v>
      </c>
      <c r="F361" s="105">
        <f t="shared" si="67"/>
        <v>66</v>
      </c>
      <c r="G361" s="105">
        <v>66</v>
      </c>
      <c r="H361" s="105"/>
      <c r="I361" s="105"/>
      <c r="J361" s="152"/>
      <c r="K361" s="33"/>
      <c r="L361" s="159"/>
    </row>
    <row r="362" s="72" customFormat="1" ht="24" customHeight="1" spans="1:12">
      <c r="A362" s="105" t="s">
        <v>2644</v>
      </c>
      <c r="B362" s="152">
        <v>5</v>
      </c>
      <c r="C362" s="108">
        <v>5</v>
      </c>
      <c r="D362" s="108"/>
      <c r="E362" s="105">
        <f t="shared" si="68"/>
        <v>10</v>
      </c>
      <c r="F362" s="105">
        <f t="shared" si="67"/>
        <v>10</v>
      </c>
      <c r="G362" s="105">
        <v>10</v>
      </c>
      <c r="H362" s="105"/>
      <c r="I362" s="105"/>
      <c r="J362" s="152"/>
      <c r="K362" s="33"/>
      <c r="L362" s="159"/>
    </row>
    <row r="363" s="72" customFormat="1" ht="24" customHeight="1" spans="1:12">
      <c r="A363" s="105" t="s">
        <v>2645</v>
      </c>
      <c r="B363" s="152">
        <v>20</v>
      </c>
      <c r="C363" s="108"/>
      <c r="D363" s="108"/>
      <c r="E363" s="105">
        <f t="shared" si="68"/>
        <v>20</v>
      </c>
      <c r="F363" s="105">
        <f t="shared" si="67"/>
        <v>20</v>
      </c>
      <c r="G363" s="156">
        <v>20</v>
      </c>
      <c r="H363" s="156"/>
      <c r="I363" s="156"/>
      <c r="J363" s="152"/>
      <c r="K363" s="33"/>
      <c r="L363" s="159"/>
    </row>
    <row r="364" s="72" customFormat="1" ht="24" customHeight="1" spans="1:12">
      <c r="A364" s="105" t="s">
        <v>2646</v>
      </c>
      <c r="B364" s="152">
        <v>74</v>
      </c>
      <c r="C364" s="108"/>
      <c r="D364" s="108">
        <v>-2</v>
      </c>
      <c r="E364" s="105">
        <f t="shared" si="68"/>
        <v>72</v>
      </c>
      <c r="F364" s="105">
        <f t="shared" si="67"/>
        <v>72</v>
      </c>
      <c r="G364" s="156">
        <v>72</v>
      </c>
      <c r="H364" s="156"/>
      <c r="I364" s="156"/>
      <c r="J364" s="152"/>
      <c r="K364" s="33"/>
      <c r="L364" s="159"/>
    </row>
    <row r="365" s="72" customFormat="1" ht="24" customHeight="1" spans="1:12">
      <c r="A365" s="105" t="s">
        <v>2647</v>
      </c>
      <c r="B365" s="152">
        <v>10</v>
      </c>
      <c r="C365" s="108"/>
      <c r="D365" s="108"/>
      <c r="E365" s="105">
        <f t="shared" si="68"/>
        <v>10</v>
      </c>
      <c r="F365" s="105">
        <f t="shared" si="67"/>
        <v>10</v>
      </c>
      <c r="G365" s="156">
        <v>10</v>
      </c>
      <c r="H365" s="156"/>
      <c r="I365" s="156"/>
      <c r="J365" s="152"/>
      <c r="K365" s="33"/>
      <c r="L365" s="159"/>
    </row>
    <row r="366" s="72" customFormat="1" ht="24" customHeight="1" spans="1:12">
      <c r="A366" s="105" t="s">
        <v>2648</v>
      </c>
      <c r="B366" s="152">
        <v>26</v>
      </c>
      <c r="C366" s="108"/>
      <c r="D366" s="108"/>
      <c r="E366" s="105">
        <f t="shared" si="68"/>
        <v>26</v>
      </c>
      <c r="F366" s="105">
        <f t="shared" si="67"/>
        <v>26</v>
      </c>
      <c r="G366" s="156">
        <v>26</v>
      </c>
      <c r="H366" s="156"/>
      <c r="I366" s="156"/>
      <c r="J366" s="152"/>
      <c r="K366" s="33"/>
      <c r="L366" s="159"/>
    </row>
    <row r="367" s="72" customFormat="1" ht="24" customHeight="1" spans="1:12">
      <c r="A367" s="105" t="s">
        <v>2649</v>
      </c>
      <c r="B367" s="152">
        <v>398</v>
      </c>
      <c r="C367" s="108"/>
      <c r="D367" s="108">
        <v>-398</v>
      </c>
      <c r="E367" s="105">
        <f t="shared" si="68"/>
        <v>0</v>
      </c>
      <c r="F367" s="105">
        <f t="shared" si="67"/>
        <v>0</v>
      </c>
      <c r="G367" s="156">
        <v>0</v>
      </c>
      <c r="H367" s="156"/>
      <c r="I367" s="156"/>
      <c r="J367" s="152"/>
      <c r="K367" s="33"/>
      <c r="L367" s="159" t="s">
        <v>2289</v>
      </c>
    </row>
    <row r="368" s="72" customFormat="1" ht="24" customHeight="1" spans="1:12">
      <c r="A368" s="105" t="s">
        <v>2650</v>
      </c>
      <c r="B368" s="152">
        <v>75</v>
      </c>
      <c r="C368" s="108"/>
      <c r="D368" s="108">
        <v>-5</v>
      </c>
      <c r="E368" s="105">
        <f t="shared" si="68"/>
        <v>70</v>
      </c>
      <c r="F368" s="105">
        <f t="shared" si="67"/>
        <v>70</v>
      </c>
      <c r="G368" s="156">
        <v>70</v>
      </c>
      <c r="H368" s="156"/>
      <c r="I368" s="156"/>
      <c r="J368" s="152"/>
      <c r="K368" s="33"/>
      <c r="L368" s="159"/>
    </row>
    <row r="369" s="72" customFormat="1" ht="24" customHeight="1" spans="1:12">
      <c r="A369" s="105" t="s">
        <v>2651</v>
      </c>
      <c r="B369" s="152">
        <v>40</v>
      </c>
      <c r="C369" s="108"/>
      <c r="D369" s="108"/>
      <c r="E369" s="105">
        <f t="shared" si="68"/>
        <v>40</v>
      </c>
      <c r="F369" s="105">
        <f t="shared" si="67"/>
        <v>40</v>
      </c>
      <c r="G369" s="156">
        <v>40</v>
      </c>
      <c r="H369" s="156"/>
      <c r="I369" s="156"/>
      <c r="J369" s="152"/>
      <c r="K369" s="33"/>
      <c r="L369" s="159"/>
    </row>
    <row r="370" s="72" customFormat="1" ht="24" customHeight="1" spans="1:12">
      <c r="A370" s="105" t="s">
        <v>2652</v>
      </c>
      <c r="B370" s="152">
        <v>45</v>
      </c>
      <c r="C370" s="108"/>
      <c r="D370" s="108"/>
      <c r="E370" s="105">
        <f t="shared" si="68"/>
        <v>45</v>
      </c>
      <c r="F370" s="105">
        <f t="shared" si="67"/>
        <v>45</v>
      </c>
      <c r="G370" s="156">
        <v>45</v>
      </c>
      <c r="H370" s="156"/>
      <c r="I370" s="156"/>
      <c r="J370" s="152"/>
      <c r="K370" s="33"/>
      <c r="L370" s="159"/>
    </row>
    <row r="371" s="72" customFormat="1" ht="24" customHeight="1" spans="1:12">
      <c r="A371" s="105" t="s">
        <v>2653</v>
      </c>
      <c r="B371" s="152">
        <v>8</v>
      </c>
      <c r="C371" s="108"/>
      <c r="D371" s="108">
        <v>-8</v>
      </c>
      <c r="E371" s="105">
        <f t="shared" si="68"/>
        <v>0</v>
      </c>
      <c r="F371" s="105">
        <f t="shared" si="67"/>
        <v>0</v>
      </c>
      <c r="G371" s="156">
        <v>0</v>
      </c>
      <c r="H371" s="156"/>
      <c r="I371" s="156"/>
      <c r="J371" s="152"/>
      <c r="K371" s="33"/>
      <c r="L371" s="159"/>
    </row>
    <row r="372" s="72" customFormat="1" ht="24" customHeight="1" spans="1:12">
      <c r="A372" s="105" t="s">
        <v>2654</v>
      </c>
      <c r="B372" s="152">
        <v>28</v>
      </c>
      <c r="C372" s="108"/>
      <c r="D372" s="108">
        <v>-8</v>
      </c>
      <c r="E372" s="105">
        <f t="shared" si="68"/>
        <v>20</v>
      </c>
      <c r="F372" s="105">
        <f t="shared" si="67"/>
        <v>20</v>
      </c>
      <c r="G372" s="156">
        <v>20</v>
      </c>
      <c r="H372" s="156"/>
      <c r="I372" s="156"/>
      <c r="J372" s="152"/>
      <c r="K372" s="33"/>
      <c r="L372" s="159"/>
    </row>
    <row r="373" s="72" customFormat="1" ht="24" customHeight="1" spans="1:12">
      <c r="A373" s="105" t="s">
        <v>2655</v>
      </c>
      <c r="B373" s="152">
        <v>10</v>
      </c>
      <c r="C373" s="108"/>
      <c r="D373" s="108"/>
      <c r="E373" s="105">
        <f t="shared" si="68"/>
        <v>10</v>
      </c>
      <c r="F373" s="105">
        <f t="shared" si="67"/>
        <v>10</v>
      </c>
      <c r="G373" s="156">
        <v>10</v>
      </c>
      <c r="H373" s="156"/>
      <c r="I373" s="156"/>
      <c r="J373" s="152"/>
      <c r="K373" s="33"/>
      <c r="L373" s="159"/>
    </row>
    <row r="374" s="72" customFormat="1" ht="24" customHeight="1" spans="1:12">
      <c r="A374" s="105" t="s">
        <v>2656</v>
      </c>
      <c r="B374" s="152">
        <v>88</v>
      </c>
      <c r="C374" s="108"/>
      <c r="D374" s="108"/>
      <c r="E374" s="105">
        <f t="shared" si="68"/>
        <v>88</v>
      </c>
      <c r="F374" s="105">
        <f t="shared" si="67"/>
        <v>88</v>
      </c>
      <c r="G374" s="156">
        <v>88</v>
      </c>
      <c r="H374" s="156"/>
      <c r="I374" s="156"/>
      <c r="J374" s="152"/>
      <c r="K374" s="33"/>
      <c r="L374" s="159"/>
    </row>
    <row r="375" s="72" customFormat="1" ht="24" customHeight="1" spans="1:12">
      <c r="A375" s="105" t="s">
        <v>2657</v>
      </c>
      <c r="B375" s="152">
        <v>220</v>
      </c>
      <c r="C375" s="108"/>
      <c r="D375" s="108"/>
      <c r="E375" s="105">
        <f t="shared" si="68"/>
        <v>220</v>
      </c>
      <c r="F375" s="105">
        <f t="shared" si="67"/>
        <v>220</v>
      </c>
      <c r="G375" s="156">
        <v>220</v>
      </c>
      <c r="H375" s="156"/>
      <c r="I375" s="156"/>
      <c r="J375" s="152"/>
      <c r="K375" s="33"/>
      <c r="L375" s="159"/>
    </row>
    <row r="376" s="72" customFormat="1" ht="24" customHeight="1" spans="1:12">
      <c r="A376" s="105" t="s">
        <v>2658</v>
      </c>
      <c r="B376" s="152">
        <v>230</v>
      </c>
      <c r="C376" s="108">
        <v>82</v>
      </c>
      <c r="D376" s="108"/>
      <c r="E376" s="105">
        <f t="shared" si="68"/>
        <v>312</v>
      </c>
      <c r="F376" s="105">
        <f t="shared" si="67"/>
        <v>312</v>
      </c>
      <c r="G376" s="156">
        <v>312</v>
      </c>
      <c r="H376" s="156"/>
      <c r="I376" s="156"/>
      <c r="J376" s="152"/>
      <c r="K376" s="33"/>
      <c r="L376" s="159"/>
    </row>
    <row r="377" s="72" customFormat="1" ht="24" customHeight="1" spans="1:12">
      <c r="A377" s="105" t="s">
        <v>2659</v>
      </c>
      <c r="B377" s="152">
        <v>333</v>
      </c>
      <c r="C377" s="108"/>
      <c r="D377" s="108"/>
      <c r="E377" s="105">
        <f t="shared" si="68"/>
        <v>333</v>
      </c>
      <c r="F377" s="105">
        <f t="shared" si="67"/>
        <v>333</v>
      </c>
      <c r="G377" s="156">
        <v>333</v>
      </c>
      <c r="H377" s="156"/>
      <c r="I377" s="156"/>
      <c r="J377" s="152"/>
      <c r="K377" s="33"/>
      <c r="L377" s="159"/>
    </row>
    <row r="378" s="72" customFormat="1" ht="24" customHeight="1" spans="1:12">
      <c r="A378" s="105" t="s">
        <v>2660</v>
      </c>
      <c r="B378" s="152">
        <v>32</v>
      </c>
      <c r="C378" s="108"/>
      <c r="D378" s="108"/>
      <c r="E378" s="105">
        <f t="shared" si="68"/>
        <v>32</v>
      </c>
      <c r="F378" s="105">
        <f t="shared" si="67"/>
        <v>32</v>
      </c>
      <c r="G378" s="156">
        <v>32</v>
      </c>
      <c r="H378" s="156"/>
      <c r="I378" s="156"/>
      <c r="J378" s="152"/>
      <c r="K378" s="33"/>
      <c r="L378" s="159"/>
    </row>
    <row r="379" s="72" customFormat="1" ht="24" customHeight="1" spans="1:12">
      <c r="A379" s="105" t="s">
        <v>2661</v>
      </c>
      <c r="B379" s="152">
        <v>50</v>
      </c>
      <c r="C379" s="108"/>
      <c r="D379" s="108"/>
      <c r="E379" s="105">
        <f t="shared" si="68"/>
        <v>50</v>
      </c>
      <c r="F379" s="105">
        <f t="shared" si="67"/>
        <v>50</v>
      </c>
      <c r="G379" s="156">
        <v>50</v>
      </c>
      <c r="H379" s="156"/>
      <c r="I379" s="156"/>
      <c r="J379" s="152"/>
      <c r="K379" s="33"/>
      <c r="L379" s="159"/>
    </row>
    <row r="380" s="72" customFormat="1" ht="24" customHeight="1" spans="1:12">
      <c r="A380" s="105" t="s">
        <v>2662</v>
      </c>
      <c r="B380" s="152">
        <v>27</v>
      </c>
      <c r="C380" s="108"/>
      <c r="D380" s="108"/>
      <c r="E380" s="105">
        <f t="shared" si="68"/>
        <v>27</v>
      </c>
      <c r="F380" s="105">
        <f t="shared" si="67"/>
        <v>27</v>
      </c>
      <c r="G380" s="156">
        <v>27</v>
      </c>
      <c r="H380" s="156"/>
      <c r="I380" s="156"/>
      <c r="J380" s="152"/>
      <c r="K380" s="33"/>
      <c r="L380" s="159"/>
    </row>
    <row r="381" s="72" customFormat="1" ht="24" customHeight="1" spans="1:12">
      <c r="A381" s="105" t="s">
        <v>2663</v>
      </c>
      <c r="B381" s="152">
        <v>20</v>
      </c>
      <c r="C381" s="108">
        <v>10</v>
      </c>
      <c r="D381" s="108"/>
      <c r="E381" s="105">
        <f t="shared" si="68"/>
        <v>30</v>
      </c>
      <c r="F381" s="105">
        <f t="shared" si="67"/>
        <v>30</v>
      </c>
      <c r="G381" s="156">
        <v>30</v>
      </c>
      <c r="H381" s="156"/>
      <c r="I381" s="156"/>
      <c r="J381" s="152"/>
      <c r="K381" s="33"/>
      <c r="L381" s="159"/>
    </row>
    <row r="382" s="72" customFormat="1" ht="24" customHeight="1" spans="1:12">
      <c r="A382" s="105" t="s">
        <v>2664</v>
      </c>
      <c r="B382" s="152"/>
      <c r="C382" s="108">
        <v>185</v>
      </c>
      <c r="D382" s="108"/>
      <c r="E382" s="105">
        <f t="shared" si="68"/>
        <v>185</v>
      </c>
      <c r="F382" s="105">
        <f t="shared" si="67"/>
        <v>185</v>
      </c>
      <c r="G382" s="156">
        <v>185</v>
      </c>
      <c r="H382" s="156"/>
      <c r="I382" s="156"/>
      <c r="J382" s="152"/>
      <c r="K382" s="33"/>
      <c r="L382" s="159"/>
    </row>
    <row r="383" s="72" customFormat="1" ht="24" customHeight="1" spans="1:12">
      <c r="A383" s="105" t="s">
        <v>2665</v>
      </c>
      <c r="B383" s="152"/>
      <c r="C383" s="108"/>
      <c r="D383" s="108"/>
      <c r="E383" s="105">
        <f t="shared" si="68"/>
        <v>0</v>
      </c>
      <c r="F383" s="105">
        <f t="shared" si="67"/>
        <v>0</v>
      </c>
      <c r="G383" s="156"/>
      <c r="H383" s="156"/>
      <c r="I383" s="156"/>
      <c r="J383" s="162"/>
      <c r="K383" s="33"/>
      <c r="L383" s="159"/>
    </row>
    <row r="384" s="73" customFormat="1" ht="24" customHeight="1" spans="1:12">
      <c r="A384" s="138" t="s">
        <v>2666</v>
      </c>
      <c r="B384" s="154">
        <f>SUM(B346:B383)</f>
        <v>5625.2</v>
      </c>
      <c r="C384" s="155">
        <f>SUM(C346:C383)</f>
        <v>282</v>
      </c>
      <c r="D384" s="155">
        <f>SUM(D346:D383)</f>
        <v>-2627.7</v>
      </c>
      <c r="E384" s="154">
        <f>SUM(E346:E383)</f>
        <v>3279.5</v>
      </c>
      <c r="F384" s="155">
        <f t="shared" si="67"/>
        <v>3279.5</v>
      </c>
      <c r="G384" s="155">
        <f t="shared" ref="G384:J384" si="69">SUM(G346:G383)</f>
        <v>3279.5</v>
      </c>
      <c r="H384" s="155">
        <f t="shared" si="69"/>
        <v>0</v>
      </c>
      <c r="I384" s="155">
        <f t="shared" si="69"/>
        <v>0</v>
      </c>
      <c r="J384" s="155">
        <f t="shared" si="69"/>
        <v>0</v>
      </c>
      <c r="K384" s="153"/>
      <c r="L384" s="161"/>
    </row>
    <row r="385" s="72" customFormat="1" ht="24" customHeight="1" spans="1:12">
      <c r="A385" s="33" t="s">
        <v>2667</v>
      </c>
      <c r="B385" s="105">
        <v>74</v>
      </c>
      <c r="C385" s="108">
        <v>12</v>
      </c>
      <c r="D385" s="108"/>
      <c r="E385" s="105">
        <f t="shared" ref="E385:E388" si="70">B385+C385+D385</f>
        <v>86</v>
      </c>
      <c r="F385" s="105">
        <f t="shared" si="67"/>
        <v>86</v>
      </c>
      <c r="G385" s="105">
        <v>86</v>
      </c>
      <c r="H385" s="105"/>
      <c r="I385" s="105"/>
      <c r="J385" s="152"/>
      <c r="K385" s="33" t="s">
        <v>2668</v>
      </c>
      <c r="L385" s="159"/>
    </row>
    <row r="386" s="72" customFormat="1" ht="24" customHeight="1" spans="1:12">
      <c r="A386" s="33" t="s">
        <v>2669</v>
      </c>
      <c r="B386" s="105">
        <v>5</v>
      </c>
      <c r="C386" s="108"/>
      <c r="D386" s="108"/>
      <c r="E386" s="105">
        <f t="shared" si="70"/>
        <v>5</v>
      </c>
      <c r="F386" s="105">
        <f t="shared" si="67"/>
        <v>5</v>
      </c>
      <c r="G386" s="105">
        <v>5</v>
      </c>
      <c r="H386" s="105"/>
      <c r="I386" s="105"/>
      <c r="J386" s="152"/>
      <c r="K386" s="33"/>
      <c r="L386" s="159"/>
    </row>
    <row r="387" s="72" customFormat="1" ht="24" customHeight="1" spans="1:12">
      <c r="A387" s="33" t="s">
        <v>2670</v>
      </c>
      <c r="B387" s="105">
        <v>35</v>
      </c>
      <c r="C387" s="108"/>
      <c r="D387" s="108"/>
      <c r="E387" s="105">
        <f t="shared" si="70"/>
        <v>35</v>
      </c>
      <c r="F387" s="105">
        <f t="shared" si="67"/>
        <v>35</v>
      </c>
      <c r="G387" s="105">
        <v>35</v>
      </c>
      <c r="H387" s="105"/>
      <c r="I387" s="105"/>
      <c r="J387" s="152"/>
      <c r="K387" s="33"/>
      <c r="L387" s="159"/>
    </row>
    <row r="388" s="72" customFormat="1" ht="24" customHeight="1" spans="1:12">
      <c r="A388" s="33" t="s">
        <v>2671</v>
      </c>
      <c r="B388" s="105"/>
      <c r="C388" s="108">
        <v>8</v>
      </c>
      <c r="D388" s="108"/>
      <c r="E388" s="105">
        <f t="shared" si="70"/>
        <v>8</v>
      </c>
      <c r="F388" s="105">
        <f t="shared" si="67"/>
        <v>8</v>
      </c>
      <c r="G388" s="105">
        <v>8</v>
      </c>
      <c r="H388" s="105"/>
      <c r="I388" s="105"/>
      <c r="J388" s="152"/>
      <c r="K388" s="33"/>
      <c r="L388" s="159"/>
    </row>
    <row r="389" s="72" customFormat="1" ht="24" customHeight="1" spans="1:12">
      <c r="A389" s="163" t="s">
        <v>2672</v>
      </c>
      <c r="B389" s="138">
        <f>SUM(B385:B388)</f>
        <v>114</v>
      </c>
      <c r="C389" s="164">
        <f>SUM(C385:C388)</f>
        <v>20</v>
      </c>
      <c r="D389" s="164">
        <f>SUM(D385:D388)</f>
        <v>0</v>
      </c>
      <c r="E389" s="138">
        <f>SUM(E385:E388)</f>
        <v>134</v>
      </c>
      <c r="F389" s="155">
        <f t="shared" si="67"/>
        <v>134</v>
      </c>
      <c r="G389" s="164">
        <f t="shared" ref="G389:J389" si="71">SUM(G385:G388)</f>
        <v>134</v>
      </c>
      <c r="H389" s="164">
        <f t="shared" si="71"/>
        <v>0</v>
      </c>
      <c r="I389" s="164">
        <f t="shared" si="71"/>
        <v>0</v>
      </c>
      <c r="J389" s="164">
        <f t="shared" si="71"/>
        <v>0</v>
      </c>
      <c r="K389" s="153"/>
      <c r="L389" s="159"/>
    </row>
    <row r="390" s="72" customFormat="1" ht="24" customHeight="1" spans="1:12">
      <c r="A390" s="33" t="s">
        <v>2673</v>
      </c>
      <c r="B390" s="105">
        <v>5</v>
      </c>
      <c r="C390" s="108"/>
      <c r="D390" s="108"/>
      <c r="E390" s="105">
        <f t="shared" ref="E390:E396" si="72">B390+C390+D390</f>
        <v>5</v>
      </c>
      <c r="F390" s="105">
        <f t="shared" si="67"/>
        <v>5</v>
      </c>
      <c r="G390" s="105">
        <v>5</v>
      </c>
      <c r="H390" s="105"/>
      <c r="I390" s="105"/>
      <c r="J390" s="152"/>
      <c r="K390" s="33" t="s">
        <v>2674</v>
      </c>
      <c r="L390" s="159"/>
    </row>
    <row r="391" s="72" customFormat="1" ht="24" customHeight="1" spans="1:12">
      <c r="A391" s="33" t="s">
        <v>2675</v>
      </c>
      <c r="B391" s="105">
        <v>6</v>
      </c>
      <c r="C391" s="108"/>
      <c r="D391" s="108"/>
      <c r="E391" s="105">
        <f t="shared" si="72"/>
        <v>6</v>
      </c>
      <c r="F391" s="105">
        <f t="shared" si="67"/>
        <v>6</v>
      </c>
      <c r="G391" s="105">
        <v>6</v>
      </c>
      <c r="H391" s="105"/>
      <c r="I391" s="105"/>
      <c r="J391" s="152"/>
      <c r="K391" s="33"/>
      <c r="L391" s="159"/>
    </row>
    <row r="392" s="72" customFormat="1" ht="24" customHeight="1" spans="1:12">
      <c r="A392" s="33" t="s">
        <v>2676</v>
      </c>
      <c r="B392" s="165">
        <v>5</v>
      </c>
      <c r="C392" s="108"/>
      <c r="D392" s="108"/>
      <c r="E392" s="105">
        <f t="shared" si="72"/>
        <v>5</v>
      </c>
      <c r="F392" s="105">
        <f>SUM(G392:I392)</f>
        <v>5</v>
      </c>
      <c r="G392" s="105">
        <v>5</v>
      </c>
      <c r="H392" s="105"/>
      <c r="I392" s="105"/>
      <c r="J392" s="152"/>
      <c r="K392" s="33"/>
      <c r="L392" s="159"/>
    </row>
    <row r="393" s="72" customFormat="1" ht="24" customHeight="1" spans="1:12">
      <c r="A393" s="33" t="s">
        <v>2677</v>
      </c>
      <c r="B393" s="165">
        <v>6</v>
      </c>
      <c r="C393" s="108"/>
      <c r="D393" s="108">
        <v>-1</v>
      </c>
      <c r="E393" s="105">
        <f t="shared" si="72"/>
        <v>5</v>
      </c>
      <c r="F393" s="105">
        <f>SUM(G393:I393)</f>
        <v>5</v>
      </c>
      <c r="G393" s="105">
        <v>5</v>
      </c>
      <c r="H393" s="105"/>
      <c r="I393" s="105"/>
      <c r="J393" s="152"/>
      <c r="K393" s="33" t="s">
        <v>2678</v>
      </c>
      <c r="L393" s="159"/>
    </row>
    <row r="394" s="72" customFormat="1" ht="24" customHeight="1" spans="1:12">
      <c r="A394" s="33" t="s">
        <v>2679</v>
      </c>
      <c r="B394" s="152">
        <v>9</v>
      </c>
      <c r="C394" s="108"/>
      <c r="D394" s="108"/>
      <c r="E394" s="105">
        <f t="shared" si="72"/>
        <v>9</v>
      </c>
      <c r="F394" s="105">
        <f>SUM(G394:I394)</f>
        <v>9</v>
      </c>
      <c r="G394" s="105">
        <v>9</v>
      </c>
      <c r="H394" s="105"/>
      <c r="I394" s="105"/>
      <c r="J394" s="152"/>
      <c r="K394" s="33"/>
      <c r="L394" s="159"/>
    </row>
    <row r="395" s="72" customFormat="1" ht="24" customHeight="1" spans="1:12">
      <c r="A395" s="33" t="s">
        <v>2680</v>
      </c>
      <c r="B395" s="152">
        <v>8</v>
      </c>
      <c r="C395" s="108"/>
      <c r="D395" s="108">
        <v>-2</v>
      </c>
      <c r="E395" s="105">
        <f t="shared" si="72"/>
        <v>6</v>
      </c>
      <c r="F395" s="105">
        <f>SUM(G395:I395)</f>
        <v>6</v>
      </c>
      <c r="G395" s="105">
        <v>6</v>
      </c>
      <c r="H395" s="105"/>
      <c r="I395" s="105"/>
      <c r="J395" s="152"/>
      <c r="K395" s="33" t="s">
        <v>2681</v>
      </c>
      <c r="L395" s="159"/>
    </row>
    <row r="396" s="72" customFormat="1" ht="24" customHeight="1" spans="1:12">
      <c r="A396" s="33" t="s">
        <v>2682</v>
      </c>
      <c r="B396" s="105">
        <v>15</v>
      </c>
      <c r="C396" s="108"/>
      <c r="D396" s="108"/>
      <c r="E396" s="105">
        <f t="shared" si="72"/>
        <v>15</v>
      </c>
      <c r="F396" s="105">
        <f>SUM(G396:I396)</f>
        <v>15</v>
      </c>
      <c r="G396" s="105">
        <v>15</v>
      </c>
      <c r="H396" s="105"/>
      <c r="I396" s="105"/>
      <c r="J396" s="152"/>
      <c r="K396" s="33"/>
      <c r="L396" s="159"/>
    </row>
    <row r="397" s="72" customFormat="1" ht="24" customHeight="1" spans="1:12">
      <c r="A397" s="163" t="s">
        <v>2683</v>
      </c>
      <c r="B397" s="138">
        <f>SUM(B390:B396)</f>
        <v>54</v>
      </c>
      <c r="C397" s="164">
        <f>SUM(C390:C396)</f>
        <v>0</v>
      </c>
      <c r="D397" s="164">
        <f>SUM(D390:D396)</f>
        <v>-3</v>
      </c>
      <c r="E397" s="138">
        <f>SUM(E390:E396)</f>
        <v>51</v>
      </c>
      <c r="F397" s="155">
        <f>SUM(G397:I397)</f>
        <v>51</v>
      </c>
      <c r="G397" s="164">
        <f t="shared" ref="G397:J397" si="73">SUM(G390:G396)</f>
        <v>51</v>
      </c>
      <c r="H397" s="164">
        <f t="shared" si="73"/>
        <v>0</v>
      </c>
      <c r="I397" s="164">
        <f t="shared" si="73"/>
        <v>0</v>
      </c>
      <c r="J397" s="164">
        <f t="shared" si="73"/>
        <v>0</v>
      </c>
      <c r="K397" s="33"/>
      <c r="L397" s="159"/>
    </row>
    <row r="398" s="72" customFormat="1" ht="24" customHeight="1" spans="1:12">
      <c r="A398" s="33" t="s">
        <v>2684</v>
      </c>
      <c r="B398" s="152">
        <v>10</v>
      </c>
      <c r="C398" s="108"/>
      <c r="D398" s="108"/>
      <c r="E398" s="105">
        <f t="shared" ref="E398:E402" si="74">B398+C398+D398</f>
        <v>10</v>
      </c>
      <c r="F398" s="105">
        <f>SUM(G398:I398)</f>
        <v>10</v>
      </c>
      <c r="G398" s="105">
        <v>10</v>
      </c>
      <c r="H398" s="105"/>
      <c r="I398" s="105"/>
      <c r="J398" s="152"/>
      <c r="K398" s="33"/>
      <c r="L398" s="159"/>
    </row>
    <row r="399" s="72" customFormat="1" ht="24" customHeight="1" spans="1:12">
      <c r="A399" s="33" t="s">
        <v>2685</v>
      </c>
      <c r="B399" s="152">
        <v>30</v>
      </c>
      <c r="C399" s="108"/>
      <c r="D399" s="108"/>
      <c r="E399" s="105">
        <f t="shared" si="74"/>
        <v>30</v>
      </c>
      <c r="F399" s="105">
        <f>SUM(G399:I399)</f>
        <v>30</v>
      </c>
      <c r="G399" s="105">
        <v>30</v>
      </c>
      <c r="H399" s="105"/>
      <c r="I399" s="105"/>
      <c r="J399" s="152"/>
      <c r="K399" s="33"/>
      <c r="L399" s="159"/>
    </row>
    <row r="400" s="72" customFormat="1" ht="24" customHeight="1" spans="1:12">
      <c r="A400" s="33" t="s">
        <v>2686</v>
      </c>
      <c r="B400" s="152">
        <v>15</v>
      </c>
      <c r="C400" s="108"/>
      <c r="D400" s="108"/>
      <c r="E400" s="105">
        <f t="shared" si="74"/>
        <v>15</v>
      </c>
      <c r="F400" s="105">
        <f>SUM(G400:I400)</f>
        <v>15</v>
      </c>
      <c r="G400" s="105">
        <v>15</v>
      </c>
      <c r="H400" s="105"/>
      <c r="I400" s="105"/>
      <c r="J400" s="152"/>
      <c r="K400" s="33"/>
      <c r="L400" s="159"/>
    </row>
    <row r="401" s="72" customFormat="1" ht="24" customHeight="1" spans="1:12">
      <c r="A401" s="33" t="s">
        <v>2687</v>
      </c>
      <c r="B401" s="152">
        <v>10</v>
      </c>
      <c r="C401" s="108">
        <v>5</v>
      </c>
      <c r="D401" s="108"/>
      <c r="E401" s="105">
        <f t="shared" si="74"/>
        <v>15</v>
      </c>
      <c r="F401" s="105">
        <f>SUM(G401:I401)</f>
        <v>15</v>
      </c>
      <c r="G401" s="105">
        <v>15</v>
      </c>
      <c r="H401" s="105"/>
      <c r="I401" s="105"/>
      <c r="J401" s="152"/>
      <c r="K401" s="33" t="s">
        <v>2688</v>
      </c>
      <c r="L401" s="159"/>
    </row>
    <row r="402" s="72" customFormat="1" ht="24" customHeight="1" spans="1:12">
      <c r="A402" s="33" t="s">
        <v>2689</v>
      </c>
      <c r="B402" s="152">
        <v>5</v>
      </c>
      <c r="C402" s="108"/>
      <c r="D402" s="108"/>
      <c r="E402" s="105">
        <f t="shared" si="74"/>
        <v>5</v>
      </c>
      <c r="F402" s="105">
        <f>SUM(G402:I402)</f>
        <v>5</v>
      </c>
      <c r="G402" s="105">
        <v>5</v>
      </c>
      <c r="H402" s="105"/>
      <c r="I402" s="105"/>
      <c r="J402" s="152"/>
      <c r="K402" s="33"/>
      <c r="L402" s="159"/>
    </row>
    <row r="403" s="72" customFormat="1" ht="24" customHeight="1" spans="1:12">
      <c r="A403" s="153" t="s">
        <v>2690</v>
      </c>
      <c r="B403" s="154">
        <f>SUM(B398:B402)</f>
        <v>70</v>
      </c>
      <c r="C403" s="155">
        <f>SUM(C398:C402)</f>
        <v>5</v>
      </c>
      <c r="D403" s="155">
        <f>SUM(D398:D402)</f>
        <v>0</v>
      </c>
      <c r="E403" s="154">
        <f>SUM(E398:E402)</f>
        <v>75</v>
      </c>
      <c r="F403" s="155">
        <f>SUM(G403:I403)</f>
        <v>75</v>
      </c>
      <c r="G403" s="155">
        <f t="shared" ref="G403:J403" si="75">SUM(G398:G402)</f>
        <v>75</v>
      </c>
      <c r="H403" s="155">
        <f t="shared" si="75"/>
        <v>0</v>
      </c>
      <c r="I403" s="155">
        <f t="shared" si="75"/>
        <v>0</v>
      </c>
      <c r="J403" s="155">
        <f t="shared" si="75"/>
        <v>0</v>
      </c>
      <c r="K403" s="33"/>
      <c r="L403" s="159"/>
    </row>
    <row r="404" s="72" customFormat="1" ht="24" customHeight="1" spans="1:12">
      <c r="A404" s="33" t="s">
        <v>2691</v>
      </c>
      <c r="B404" s="105">
        <v>20</v>
      </c>
      <c r="C404" s="108"/>
      <c r="D404" s="108">
        <v>-20</v>
      </c>
      <c r="E404" s="105">
        <v>0</v>
      </c>
      <c r="F404" s="105">
        <f>SUM(G404:I404)</f>
        <v>0</v>
      </c>
      <c r="G404" s="105">
        <v>0</v>
      </c>
      <c r="H404" s="105"/>
      <c r="I404" s="105"/>
      <c r="J404" s="152"/>
      <c r="K404" s="33"/>
      <c r="L404" s="159"/>
    </row>
    <row r="405" s="72" customFormat="1" ht="24" customHeight="1" spans="1:12">
      <c r="A405" s="33" t="s">
        <v>2692</v>
      </c>
      <c r="B405" s="105">
        <v>20</v>
      </c>
      <c r="C405" s="108"/>
      <c r="D405" s="108">
        <v>-20</v>
      </c>
      <c r="E405" s="105">
        <v>0</v>
      </c>
      <c r="F405" s="105">
        <f>SUM(G405:I405)</f>
        <v>0</v>
      </c>
      <c r="G405" s="105">
        <v>0</v>
      </c>
      <c r="H405" s="105"/>
      <c r="I405" s="105"/>
      <c r="J405" s="152"/>
      <c r="K405" s="33"/>
      <c r="L405" s="159"/>
    </row>
    <row r="406" s="72" customFormat="1" ht="24" customHeight="1" spans="1:12">
      <c r="A406" s="33" t="s">
        <v>2693</v>
      </c>
      <c r="B406" s="105"/>
      <c r="C406" s="108">
        <v>40</v>
      </c>
      <c r="D406" s="108"/>
      <c r="E406" s="105">
        <v>40</v>
      </c>
      <c r="F406" s="105">
        <f>SUM(G406:I406)</f>
        <v>40</v>
      </c>
      <c r="G406" s="105">
        <v>40</v>
      </c>
      <c r="H406" s="105"/>
      <c r="I406" s="105"/>
      <c r="J406" s="152"/>
      <c r="K406" s="33"/>
      <c r="L406" s="159"/>
    </row>
    <row r="407" s="72" customFormat="1" ht="24" customHeight="1" spans="1:12">
      <c r="A407" s="33" t="s">
        <v>2694</v>
      </c>
      <c r="B407" s="152">
        <v>15</v>
      </c>
      <c r="C407" s="108"/>
      <c r="D407" s="108"/>
      <c r="E407" s="105">
        <f>B407+C407+D407</f>
        <v>15</v>
      </c>
      <c r="F407" s="105">
        <f>SUM(G407:I407)</f>
        <v>15</v>
      </c>
      <c r="G407" s="105">
        <v>15</v>
      </c>
      <c r="H407" s="105"/>
      <c r="I407" s="105"/>
      <c r="J407" s="152"/>
      <c r="K407" s="33"/>
      <c r="L407" s="159"/>
    </row>
    <row r="408" s="72" customFormat="1" ht="24" customHeight="1" spans="1:12">
      <c r="A408" s="33" t="s">
        <v>2695</v>
      </c>
      <c r="B408" s="152">
        <v>60</v>
      </c>
      <c r="C408" s="108"/>
      <c r="D408" s="108"/>
      <c r="E408" s="105">
        <f>B408+C408+D408</f>
        <v>60</v>
      </c>
      <c r="F408" s="105">
        <f>SUM(G408:I408)</f>
        <v>60</v>
      </c>
      <c r="G408" s="105">
        <v>60</v>
      </c>
      <c r="H408" s="105"/>
      <c r="I408" s="105"/>
      <c r="J408" s="152"/>
      <c r="K408" s="33"/>
      <c r="L408" s="159"/>
    </row>
    <row r="409" s="72" customFormat="1" ht="24" customHeight="1" spans="1:12">
      <c r="A409" s="33" t="s">
        <v>2696</v>
      </c>
      <c r="B409" s="152">
        <v>90</v>
      </c>
      <c r="C409" s="108"/>
      <c r="D409" s="108"/>
      <c r="E409" s="105">
        <f t="shared" ref="E409:E414" si="76">B409+C409+D409</f>
        <v>90</v>
      </c>
      <c r="F409" s="105">
        <f t="shared" ref="F409:F453" si="77">SUM(G409:I409)</f>
        <v>90</v>
      </c>
      <c r="G409" s="105">
        <v>90</v>
      </c>
      <c r="H409" s="105"/>
      <c r="I409" s="105"/>
      <c r="J409" s="152"/>
      <c r="K409" s="33"/>
      <c r="L409" s="159"/>
    </row>
    <row r="410" s="72" customFormat="1" ht="24" customHeight="1" spans="1:12">
      <c r="A410" s="33" t="s">
        <v>2697</v>
      </c>
      <c r="B410" s="152">
        <v>330</v>
      </c>
      <c r="C410" s="108"/>
      <c r="D410" s="108">
        <v>-11</v>
      </c>
      <c r="E410" s="105">
        <f t="shared" si="76"/>
        <v>319</v>
      </c>
      <c r="F410" s="105">
        <f t="shared" si="77"/>
        <v>319</v>
      </c>
      <c r="G410" s="105">
        <v>139</v>
      </c>
      <c r="H410" s="105">
        <v>180</v>
      </c>
      <c r="I410" s="105"/>
      <c r="J410" s="152"/>
      <c r="K410" s="33" t="s">
        <v>2698</v>
      </c>
      <c r="L410" s="159"/>
    </row>
    <row r="411" s="72" customFormat="1" ht="24" customHeight="1" spans="1:12">
      <c r="A411" s="33" t="s">
        <v>2699</v>
      </c>
      <c r="B411" s="152">
        <v>10</v>
      </c>
      <c r="C411" s="108">
        <v>15</v>
      </c>
      <c r="D411" s="108"/>
      <c r="E411" s="105">
        <f t="shared" si="76"/>
        <v>25</v>
      </c>
      <c r="F411" s="105">
        <f t="shared" si="77"/>
        <v>25</v>
      </c>
      <c r="G411" s="105">
        <v>25</v>
      </c>
      <c r="H411" s="105"/>
      <c r="I411" s="105"/>
      <c r="J411" s="152"/>
      <c r="K411" s="33" t="s">
        <v>2700</v>
      </c>
      <c r="L411" s="159"/>
    </row>
    <row r="412" s="72" customFormat="1" ht="24" customHeight="1" spans="1:12">
      <c r="A412" s="33" t="s">
        <v>2701</v>
      </c>
      <c r="B412" s="152"/>
      <c r="C412" s="108"/>
      <c r="D412" s="108"/>
      <c r="E412" s="105">
        <f t="shared" si="76"/>
        <v>0</v>
      </c>
      <c r="F412" s="105">
        <f t="shared" si="77"/>
        <v>0</v>
      </c>
      <c r="G412" s="105">
        <v>0</v>
      </c>
      <c r="H412" s="105"/>
      <c r="I412" s="105"/>
      <c r="J412" s="152"/>
      <c r="K412" s="33"/>
      <c r="L412" s="159"/>
    </row>
    <row r="413" s="72" customFormat="1" ht="24" customHeight="1" spans="1:12">
      <c r="A413" s="33" t="s">
        <v>2702</v>
      </c>
      <c r="B413" s="105"/>
      <c r="C413" s="108">
        <v>100</v>
      </c>
      <c r="D413" s="108"/>
      <c r="E413" s="105">
        <f t="shared" si="76"/>
        <v>100</v>
      </c>
      <c r="F413" s="105">
        <f t="shared" si="77"/>
        <v>100</v>
      </c>
      <c r="G413" s="105">
        <v>100</v>
      </c>
      <c r="H413" s="105"/>
      <c r="I413" s="105"/>
      <c r="J413" s="152"/>
      <c r="K413" s="118" t="s">
        <v>2703</v>
      </c>
      <c r="L413" s="159"/>
    </row>
    <row r="414" s="72" customFormat="1" ht="24" customHeight="1" spans="1:12">
      <c r="A414" s="33" t="s">
        <v>2704</v>
      </c>
      <c r="B414" s="105"/>
      <c r="C414" s="108"/>
      <c r="D414" s="108"/>
      <c r="E414" s="105">
        <f t="shared" si="76"/>
        <v>0</v>
      </c>
      <c r="F414" s="105">
        <f t="shared" si="77"/>
        <v>0</v>
      </c>
      <c r="G414" s="105">
        <v>0</v>
      </c>
      <c r="H414" s="105"/>
      <c r="I414" s="105"/>
      <c r="J414" s="152"/>
      <c r="K414" s="33" t="s">
        <v>2705</v>
      </c>
      <c r="L414" s="159"/>
    </row>
    <row r="415" s="72" customFormat="1" ht="24" customHeight="1" spans="1:12">
      <c r="A415" s="153" t="s">
        <v>2706</v>
      </c>
      <c r="B415" s="154">
        <f>SUM(B404:B414)</f>
        <v>545</v>
      </c>
      <c r="C415" s="155">
        <f>SUM(C404:C414)</f>
        <v>155</v>
      </c>
      <c r="D415" s="155">
        <f>SUM(D404:D414)</f>
        <v>-51</v>
      </c>
      <c r="E415" s="154">
        <f>SUM(E404:E414)</f>
        <v>649</v>
      </c>
      <c r="F415" s="155">
        <f t="shared" si="77"/>
        <v>649</v>
      </c>
      <c r="G415" s="155">
        <f>SUM(G404:G414)</f>
        <v>469</v>
      </c>
      <c r="H415" s="155">
        <f>SUM(H404:H414)</f>
        <v>180</v>
      </c>
      <c r="I415" s="155">
        <f>SUM(I404:I414)</f>
        <v>0</v>
      </c>
      <c r="J415" s="155">
        <f>SUM(J404:J414)</f>
        <v>0</v>
      </c>
      <c r="K415" s="33"/>
      <c r="L415" s="159"/>
    </row>
    <row r="416" s="72" customFormat="1" ht="24" customHeight="1" spans="1:12">
      <c r="A416" s="33" t="s">
        <v>2707</v>
      </c>
      <c r="B416" s="105">
        <v>11</v>
      </c>
      <c r="C416" s="108"/>
      <c r="D416" s="108"/>
      <c r="E416" s="105">
        <f t="shared" ref="E416:E425" si="78">B416+C416+D416</f>
        <v>11</v>
      </c>
      <c r="F416" s="105">
        <f t="shared" si="77"/>
        <v>11</v>
      </c>
      <c r="G416" s="105">
        <v>11</v>
      </c>
      <c r="H416" s="105"/>
      <c r="I416" s="105"/>
      <c r="J416" s="152"/>
      <c r="K416" s="33"/>
      <c r="L416" s="159"/>
    </row>
    <row r="417" s="72" customFormat="1" ht="24" customHeight="1" spans="1:12">
      <c r="A417" s="33" t="s">
        <v>2708</v>
      </c>
      <c r="B417" s="152">
        <v>10</v>
      </c>
      <c r="C417" s="108"/>
      <c r="D417" s="108"/>
      <c r="E417" s="105">
        <f t="shared" si="78"/>
        <v>10</v>
      </c>
      <c r="F417" s="105">
        <f t="shared" si="77"/>
        <v>10</v>
      </c>
      <c r="G417" s="105">
        <v>10</v>
      </c>
      <c r="H417" s="105"/>
      <c r="I417" s="105"/>
      <c r="J417" s="152"/>
      <c r="K417" s="33"/>
      <c r="L417" s="159"/>
    </row>
    <row r="418" s="72" customFormat="1" ht="24" customHeight="1" spans="1:12">
      <c r="A418" s="163" t="s">
        <v>2709</v>
      </c>
      <c r="B418" s="138">
        <f>SUM(B416:B417)</f>
        <v>21</v>
      </c>
      <c r="C418" s="164">
        <f>SUM(C416:C417)</f>
        <v>0</v>
      </c>
      <c r="D418" s="164">
        <f>SUM(D416:D417)</f>
        <v>0</v>
      </c>
      <c r="E418" s="138">
        <f>SUM(E416:E417)</f>
        <v>21</v>
      </c>
      <c r="F418" s="155">
        <f t="shared" si="77"/>
        <v>21</v>
      </c>
      <c r="G418" s="164">
        <f t="shared" ref="G418:J418" si="79">SUM(G416:G417)</f>
        <v>21</v>
      </c>
      <c r="H418" s="164">
        <f t="shared" si="79"/>
        <v>0</v>
      </c>
      <c r="I418" s="164">
        <f t="shared" si="79"/>
        <v>0</v>
      </c>
      <c r="J418" s="164">
        <f t="shared" si="79"/>
        <v>0</v>
      </c>
      <c r="K418" s="33"/>
      <c r="L418" s="159"/>
    </row>
    <row r="419" s="72" customFormat="1" ht="24" customHeight="1" spans="1:12">
      <c r="A419" s="33" t="s">
        <v>2710</v>
      </c>
      <c r="B419" s="105"/>
      <c r="C419" s="108"/>
      <c r="D419" s="108"/>
      <c r="E419" s="105">
        <f t="shared" si="78"/>
        <v>0</v>
      </c>
      <c r="F419" s="105">
        <f t="shared" si="77"/>
        <v>0</v>
      </c>
      <c r="G419" s="105">
        <v>0</v>
      </c>
      <c r="H419" s="105"/>
      <c r="I419" s="105"/>
      <c r="J419" s="152"/>
      <c r="K419" s="33" t="s">
        <v>2711</v>
      </c>
      <c r="L419" s="159"/>
    </row>
    <row r="420" s="72" customFormat="1" ht="24" customHeight="1" spans="1:12">
      <c r="A420" s="33" t="s">
        <v>2712</v>
      </c>
      <c r="B420" s="105"/>
      <c r="C420" s="108"/>
      <c r="D420" s="108"/>
      <c r="E420" s="105">
        <f t="shared" si="78"/>
        <v>0</v>
      </c>
      <c r="F420" s="105">
        <f t="shared" si="77"/>
        <v>0</v>
      </c>
      <c r="G420" s="105">
        <v>0</v>
      </c>
      <c r="H420" s="105"/>
      <c r="I420" s="105"/>
      <c r="J420" s="152"/>
      <c r="K420" s="118" t="s">
        <v>2713</v>
      </c>
      <c r="L420" s="159"/>
    </row>
    <row r="421" s="72" customFormat="1" ht="24" customHeight="1" spans="1:12">
      <c r="A421" s="33" t="s">
        <v>2714</v>
      </c>
      <c r="B421" s="105"/>
      <c r="C421" s="108">
        <v>20</v>
      </c>
      <c r="D421" s="108"/>
      <c r="E421" s="105">
        <f t="shared" si="78"/>
        <v>20</v>
      </c>
      <c r="F421" s="105">
        <f t="shared" si="77"/>
        <v>20</v>
      </c>
      <c r="G421" s="105">
        <v>20</v>
      </c>
      <c r="H421" s="105"/>
      <c r="I421" s="105"/>
      <c r="J421" s="152"/>
      <c r="K421" s="33" t="s">
        <v>2703</v>
      </c>
      <c r="L421" s="159"/>
    </row>
    <row r="422" s="72" customFormat="1" ht="24" customHeight="1" spans="1:12">
      <c r="A422" s="33" t="s">
        <v>2715</v>
      </c>
      <c r="B422" s="152">
        <v>40</v>
      </c>
      <c r="C422" s="108"/>
      <c r="D422" s="108"/>
      <c r="E422" s="105">
        <f t="shared" si="78"/>
        <v>40</v>
      </c>
      <c r="F422" s="105">
        <f t="shared" si="77"/>
        <v>40</v>
      </c>
      <c r="G422" s="105">
        <v>40</v>
      </c>
      <c r="H422" s="105"/>
      <c r="I422" s="105"/>
      <c r="J422" s="152"/>
      <c r="K422" s="33"/>
      <c r="L422" s="159"/>
    </row>
    <row r="423" s="72" customFormat="1" ht="24" customHeight="1" spans="1:12">
      <c r="A423" s="33" t="s">
        <v>2716</v>
      </c>
      <c r="B423" s="105">
        <v>15.5</v>
      </c>
      <c r="C423" s="108"/>
      <c r="D423" s="108"/>
      <c r="E423" s="105">
        <f t="shared" si="78"/>
        <v>15.5</v>
      </c>
      <c r="F423" s="105">
        <f t="shared" si="77"/>
        <v>15.5</v>
      </c>
      <c r="G423" s="105">
        <v>15.5</v>
      </c>
      <c r="H423" s="105"/>
      <c r="I423" s="105"/>
      <c r="J423" s="152"/>
      <c r="K423" s="33"/>
      <c r="L423" s="159"/>
    </row>
    <row r="424" s="72" customFormat="1" ht="24" customHeight="1" spans="1:12">
      <c r="A424" s="142" t="s">
        <v>2717</v>
      </c>
      <c r="B424" s="105">
        <v>83.5</v>
      </c>
      <c r="C424" s="108"/>
      <c r="D424" s="108"/>
      <c r="E424" s="105">
        <f t="shared" si="78"/>
        <v>83.5</v>
      </c>
      <c r="F424" s="105">
        <f t="shared" si="77"/>
        <v>83.5</v>
      </c>
      <c r="G424" s="105"/>
      <c r="H424" s="105">
        <v>83.5</v>
      </c>
      <c r="I424" s="105"/>
      <c r="J424" s="152"/>
      <c r="K424" s="33"/>
      <c r="L424" s="159"/>
    </row>
    <row r="425" s="72" customFormat="1" ht="24" customHeight="1" spans="1:12">
      <c r="A425" s="142" t="s">
        <v>2718</v>
      </c>
      <c r="B425" s="105">
        <v>7.3</v>
      </c>
      <c r="C425" s="108"/>
      <c r="D425" s="108"/>
      <c r="E425" s="105">
        <f t="shared" si="78"/>
        <v>7.3</v>
      </c>
      <c r="F425" s="105">
        <f t="shared" si="77"/>
        <v>7.3</v>
      </c>
      <c r="G425" s="105"/>
      <c r="H425" s="105">
        <v>7.3</v>
      </c>
      <c r="I425" s="105"/>
      <c r="J425" s="152"/>
      <c r="K425" s="33"/>
      <c r="L425" s="159"/>
    </row>
    <row r="426" s="72" customFormat="1" ht="24" customHeight="1" spans="1:12">
      <c r="A426" s="163" t="s">
        <v>2719</v>
      </c>
      <c r="B426" s="154">
        <f>SUM(B419:B425)</f>
        <v>146.3</v>
      </c>
      <c r="C426" s="155">
        <f>SUM(C419:C425)</f>
        <v>20</v>
      </c>
      <c r="D426" s="155">
        <f>SUM(D419:D425)</f>
        <v>0</v>
      </c>
      <c r="E426" s="154">
        <f>SUM(E419:E425)</f>
        <v>166.3</v>
      </c>
      <c r="F426" s="155">
        <f t="shared" si="77"/>
        <v>166.3</v>
      </c>
      <c r="G426" s="155">
        <f t="shared" ref="G426:J426" si="80">SUM(G419:G425)</f>
        <v>75.5</v>
      </c>
      <c r="H426" s="155">
        <f t="shared" si="80"/>
        <v>90.8</v>
      </c>
      <c r="I426" s="155">
        <f t="shared" si="80"/>
        <v>0</v>
      </c>
      <c r="J426" s="155">
        <f t="shared" si="80"/>
        <v>0</v>
      </c>
      <c r="K426" s="33"/>
      <c r="L426" s="159"/>
    </row>
    <row r="427" s="72" customFormat="1" ht="24" customHeight="1" spans="1:12">
      <c r="A427" s="105" t="s">
        <v>2720</v>
      </c>
      <c r="B427" s="152">
        <v>5.6</v>
      </c>
      <c r="C427" s="108"/>
      <c r="D427" s="108"/>
      <c r="E427" s="105">
        <f>B427+C427+D427</f>
        <v>5.6</v>
      </c>
      <c r="F427" s="105">
        <f t="shared" si="77"/>
        <v>5.6</v>
      </c>
      <c r="G427" s="105">
        <v>5.6</v>
      </c>
      <c r="H427" s="105"/>
      <c r="I427" s="105"/>
      <c r="J427" s="152"/>
      <c r="K427" s="33"/>
      <c r="L427" s="159"/>
    </row>
    <row r="428" s="72" customFormat="1" ht="24" customHeight="1" spans="1:12">
      <c r="A428" s="105" t="s">
        <v>2721</v>
      </c>
      <c r="B428" s="152">
        <v>58</v>
      </c>
      <c r="C428" s="108"/>
      <c r="D428" s="108"/>
      <c r="E428" s="105">
        <f>B428+C428+D428</f>
        <v>58</v>
      </c>
      <c r="F428" s="105">
        <f t="shared" si="77"/>
        <v>58</v>
      </c>
      <c r="G428" s="105">
        <v>58</v>
      </c>
      <c r="H428" s="105"/>
      <c r="I428" s="105"/>
      <c r="J428" s="152"/>
      <c r="K428" s="33"/>
      <c r="L428" s="159"/>
    </row>
    <row r="429" s="72" customFormat="1" ht="24" customHeight="1" spans="1:12">
      <c r="A429" s="138" t="s">
        <v>2722</v>
      </c>
      <c r="B429" s="154">
        <f>SUM(B427:B428)</f>
        <v>63.6</v>
      </c>
      <c r="C429" s="155">
        <f>SUM(C427:C428)</f>
        <v>0</v>
      </c>
      <c r="D429" s="155">
        <f>SUM(D427:D428)</f>
        <v>0</v>
      </c>
      <c r="E429" s="154">
        <f>SUM(E427:E428)</f>
        <v>63.6</v>
      </c>
      <c r="F429" s="155">
        <f t="shared" si="77"/>
        <v>63.6</v>
      </c>
      <c r="G429" s="155">
        <f t="shared" ref="G429:J429" si="81">SUM(G427:G428)</f>
        <v>63.6</v>
      </c>
      <c r="H429" s="155">
        <f t="shared" si="81"/>
        <v>0</v>
      </c>
      <c r="I429" s="155">
        <f t="shared" si="81"/>
        <v>0</v>
      </c>
      <c r="J429" s="155">
        <f t="shared" si="81"/>
        <v>0</v>
      </c>
      <c r="K429" s="33"/>
      <c r="L429" s="159"/>
    </row>
    <row r="430" s="72" customFormat="1" ht="24" customHeight="1" spans="1:12">
      <c r="A430" s="33" t="s">
        <v>2723</v>
      </c>
      <c r="B430" s="152">
        <v>6.4</v>
      </c>
      <c r="C430" s="108"/>
      <c r="D430" s="108"/>
      <c r="E430" s="105">
        <f>B430+C430+D430</f>
        <v>6.4</v>
      </c>
      <c r="F430" s="105">
        <f t="shared" si="77"/>
        <v>6.4</v>
      </c>
      <c r="G430" s="105">
        <v>6.4</v>
      </c>
      <c r="H430" s="105"/>
      <c r="I430" s="105"/>
      <c r="J430" s="152"/>
      <c r="K430" s="33"/>
      <c r="L430" s="159"/>
    </row>
    <row r="431" s="72" customFormat="1" ht="24" customHeight="1" spans="1:12">
      <c r="A431" s="33" t="s">
        <v>2724</v>
      </c>
      <c r="B431" s="152">
        <v>23</v>
      </c>
      <c r="C431" s="108">
        <v>4</v>
      </c>
      <c r="D431" s="108"/>
      <c r="E431" s="105">
        <f>B431+C431+D431</f>
        <v>27</v>
      </c>
      <c r="F431" s="105">
        <f t="shared" si="77"/>
        <v>27</v>
      </c>
      <c r="G431" s="105">
        <v>8</v>
      </c>
      <c r="H431" s="105">
        <v>19</v>
      </c>
      <c r="I431" s="105"/>
      <c r="J431" s="152"/>
      <c r="K431" s="33" t="s">
        <v>2725</v>
      </c>
      <c r="L431" s="159"/>
    </row>
    <row r="432" s="72" customFormat="1" ht="24" customHeight="1" spans="1:12">
      <c r="A432" s="33" t="s">
        <v>2726</v>
      </c>
      <c r="B432" s="152">
        <v>5</v>
      </c>
      <c r="C432" s="108"/>
      <c r="D432" s="108"/>
      <c r="E432" s="105">
        <f>B432+C432+D432</f>
        <v>5</v>
      </c>
      <c r="F432" s="105">
        <f t="shared" si="77"/>
        <v>5</v>
      </c>
      <c r="G432" s="105">
        <v>5</v>
      </c>
      <c r="H432" s="105"/>
      <c r="I432" s="105"/>
      <c r="J432" s="152"/>
      <c r="K432" s="33"/>
      <c r="L432" s="159"/>
    </row>
    <row r="433" s="72" customFormat="1" ht="24" customHeight="1" spans="1:12">
      <c r="A433" s="138" t="s">
        <v>2727</v>
      </c>
      <c r="B433" s="154">
        <f>SUM(B430:B432)</f>
        <v>34.4</v>
      </c>
      <c r="C433" s="155">
        <f>SUM(C430:C432)</f>
        <v>4</v>
      </c>
      <c r="D433" s="155">
        <f>SUM(D430:D432)</f>
        <v>0</v>
      </c>
      <c r="E433" s="154">
        <f>SUM(E430:E432)</f>
        <v>38.4</v>
      </c>
      <c r="F433" s="155">
        <f t="shared" si="77"/>
        <v>38.4</v>
      </c>
      <c r="G433" s="155">
        <f>SUM(G430:G432)</f>
        <v>19.4</v>
      </c>
      <c r="H433" s="155">
        <f>SUM(H430:H432)</f>
        <v>19</v>
      </c>
      <c r="I433" s="155">
        <f>SUM(I430:I432)</f>
        <v>0</v>
      </c>
      <c r="J433" s="155">
        <f>SUM(J430:J432)</f>
        <v>0</v>
      </c>
      <c r="K433" s="33"/>
      <c r="L433" s="159"/>
    </row>
    <row r="434" s="72" customFormat="1" ht="24" customHeight="1" spans="1:12">
      <c r="A434" s="105" t="s">
        <v>2728</v>
      </c>
      <c r="B434" s="105">
        <v>5</v>
      </c>
      <c r="C434" s="108"/>
      <c r="D434" s="108"/>
      <c r="E434" s="105">
        <f t="shared" ref="E434:E436" si="82">B434+C434+D434</f>
        <v>5</v>
      </c>
      <c r="F434" s="105">
        <f t="shared" si="77"/>
        <v>5</v>
      </c>
      <c r="G434" s="105">
        <v>5</v>
      </c>
      <c r="H434" s="105"/>
      <c r="I434" s="105"/>
      <c r="J434" s="152"/>
      <c r="K434" s="105"/>
      <c r="L434" s="170"/>
    </row>
    <row r="435" s="72" customFormat="1" ht="24" customHeight="1" spans="1:12">
      <c r="A435" s="105"/>
      <c r="B435" s="105"/>
      <c r="C435" s="108"/>
      <c r="D435" s="108"/>
      <c r="E435" s="105">
        <f t="shared" si="82"/>
        <v>0</v>
      </c>
      <c r="F435" s="105">
        <f t="shared" si="77"/>
        <v>0</v>
      </c>
      <c r="G435" s="105">
        <v>0</v>
      </c>
      <c r="H435" s="105"/>
      <c r="I435" s="105"/>
      <c r="J435" s="152"/>
      <c r="K435" s="105"/>
      <c r="L435" s="170"/>
    </row>
    <row r="436" s="72" customFormat="1" ht="24" customHeight="1" spans="1:12">
      <c r="A436" s="33" t="s">
        <v>2729</v>
      </c>
      <c r="B436" s="105">
        <v>5</v>
      </c>
      <c r="C436" s="108"/>
      <c r="D436" s="108"/>
      <c r="E436" s="105">
        <f t="shared" si="82"/>
        <v>5</v>
      </c>
      <c r="F436" s="105">
        <f t="shared" si="77"/>
        <v>5</v>
      </c>
      <c r="G436" s="105">
        <v>5</v>
      </c>
      <c r="H436" s="105"/>
      <c r="I436" s="105"/>
      <c r="J436" s="152"/>
      <c r="K436" s="33"/>
      <c r="L436" s="159"/>
    </row>
    <row r="437" s="72" customFormat="1" ht="24" customHeight="1" spans="1:12">
      <c r="A437" s="138" t="s">
        <v>2730</v>
      </c>
      <c r="B437" s="138">
        <f>SUM(B434:B436)</f>
        <v>10</v>
      </c>
      <c r="C437" s="164">
        <f>SUM(C434:C436)</f>
        <v>0</v>
      </c>
      <c r="D437" s="164">
        <f>SUM(D434:D436)</f>
        <v>0</v>
      </c>
      <c r="E437" s="138">
        <f>SUM(E434:E436)</f>
        <v>10</v>
      </c>
      <c r="F437" s="155">
        <f t="shared" si="77"/>
        <v>10</v>
      </c>
      <c r="G437" s="164">
        <f t="shared" ref="G437:J437" si="83">SUM(G434:G436)</f>
        <v>10</v>
      </c>
      <c r="H437" s="164">
        <f t="shared" si="83"/>
        <v>0</v>
      </c>
      <c r="I437" s="164">
        <f t="shared" si="83"/>
        <v>0</v>
      </c>
      <c r="J437" s="164">
        <f t="shared" si="83"/>
        <v>0</v>
      </c>
      <c r="K437" s="33"/>
      <c r="L437" s="159"/>
    </row>
    <row r="438" s="72" customFormat="1" ht="24" customHeight="1" spans="1:12">
      <c r="A438" s="33" t="s">
        <v>2731</v>
      </c>
      <c r="B438" s="105"/>
      <c r="C438" s="108">
        <v>5</v>
      </c>
      <c r="D438" s="108"/>
      <c r="E438" s="105">
        <f>B438+C438+D438</f>
        <v>5</v>
      </c>
      <c r="F438" s="105">
        <f t="shared" si="77"/>
        <v>5</v>
      </c>
      <c r="G438" s="105">
        <v>5</v>
      </c>
      <c r="H438" s="105"/>
      <c r="I438" s="105"/>
      <c r="J438" s="152"/>
      <c r="K438" s="33"/>
      <c r="L438" s="159"/>
    </row>
    <row r="439" s="72" customFormat="1" ht="24" customHeight="1" spans="1:12">
      <c r="A439" s="33" t="s">
        <v>2732</v>
      </c>
      <c r="B439" s="152">
        <v>8</v>
      </c>
      <c r="C439" s="108"/>
      <c r="D439" s="108"/>
      <c r="E439" s="105">
        <f>B439+C439+D439</f>
        <v>8</v>
      </c>
      <c r="F439" s="105">
        <f t="shared" si="77"/>
        <v>8</v>
      </c>
      <c r="G439" s="105">
        <v>8</v>
      </c>
      <c r="H439" s="105"/>
      <c r="I439" s="105"/>
      <c r="J439" s="152"/>
      <c r="K439" s="33"/>
      <c r="L439" s="159"/>
    </row>
    <row r="440" s="72" customFormat="1" ht="24" customHeight="1" spans="1:12">
      <c r="A440" s="33" t="s">
        <v>2733</v>
      </c>
      <c r="B440" s="105"/>
      <c r="C440" s="108">
        <v>5</v>
      </c>
      <c r="D440" s="108"/>
      <c r="E440" s="105">
        <f>B440+C440+D440</f>
        <v>5</v>
      </c>
      <c r="F440" s="105">
        <f t="shared" si="77"/>
        <v>5</v>
      </c>
      <c r="G440" s="105">
        <v>5</v>
      </c>
      <c r="H440" s="105"/>
      <c r="I440" s="105"/>
      <c r="J440" s="152"/>
      <c r="K440" s="33"/>
      <c r="L440" s="159"/>
    </row>
    <row r="441" s="72" customFormat="1" ht="24" customHeight="1" spans="1:12">
      <c r="A441" s="138" t="s">
        <v>2734</v>
      </c>
      <c r="B441" s="154">
        <f>SUM(B438:B440)</f>
        <v>8</v>
      </c>
      <c r="C441" s="155">
        <f>SUM(C438:C440)</f>
        <v>10</v>
      </c>
      <c r="D441" s="155">
        <f>SUM(D438:D440)</f>
        <v>0</v>
      </c>
      <c r="E441" s="154">
        <f>SUM(E438:E440)</f>
        <v>18</v>
      </c>
      <c r="F441" s="155">
        <f t="shared" si="77"/>
        <v>18</v>
      </c>
      <c r="G441" s="155">
        <f>SUM(G438:G440)</f>
        <v>18</v>
      </c>
      <c r="H441" s="155">
        <f>SUM(H438:H440)</f>
        <v>0</v>
      </c>
      <c r="I441" s="155">
        <f>SUM(I438:I440)</f>
        <v>0</v>
      </c>
      <c r="J441" s="155">
        <f>SUM(J438:J440)</f>
        <v>0</v>
      </c>
      <c r="K441" s="33"/>
      <c r="L441" s="159"/>
    </row>
    <row r="442" s="72" customFormat="1" ht="24" customHeight="1" spans="1:12">
      <c r="A442" s="33" t="s">
        <v>2735</v>
      </c>
      <c r="B442" s="105"/>
      <c r="C442" s="108">
        <v>5</v>
      </c>
      <c r="D442" s="108"/>
      <c r="E442" s="105">
        <f>B442+C442+D442</f>
        <v>5</v>
      </c>
      <c r="F442" s="105">
        <f t="shared" si="77"/>
        <v>5</v>
      </c>
      <c r="G442" s="105">
        <v>5</v>
      </c>
      <c r="H442" s="105"/>
      <c r="I442" s="105"/>
      <c r="J442" s="152"/>
      <c r="K442" s="33"/>
      <c r="L442" s="159"/>
    </row>
    <row r="443" s="72" customFormat="1" ht="24" customHeight="1" spans="1:12">
      <c r="A443" s="33" t="s">
        <v>2736</v>
      </c>
      <c r="B443" s="105">
        <v>26</v>
      </c>
      <c r="C443" s="108"/>
      <c r="D443" s="108"/>
      <c r="E443" s="105">
        <f>B443+C443+D443</f>
        <v>26</v>
      </c>
      <c r="F443" s="105">
        <f t="shared" si="77"/>
        <v>26</v>
      </c>
      <c r="G443" s="166">
        <v>26</v>
      </c>
      <c r="H443" s="166"/>
      <c r="I443" s="166"/>
      <c r="J443" s="152"/>
      <c r="K443" s="33"/>
      <c r="L443" s="159"/>
    </row>
    <row r="444" s="72" customFormat="1" ht="39" customHeight="1" spans="1:12">
      <c r="A444" s="33" t="s">
        <v>2737</v>
      </c>
      <c r="B444" s="105"/>
      <c r="C444" s="108">
        <v>8</v>
      </c>
      <c r="D444" s="108"/>
      <c r="E444" s="105">
        <f>B444+C444+D444</f>
        <v>8</v>
      </c>
      <c r="F444" s="105">
        <f t="shared" si="77"/>
        <v>8</v>
      </c>
      <c r="G444" s="105">
        <v>8</v>
      </c>
      <c r="H444" s="105"/>
      <c r="I444" s="105"/>
      <c r="J444" s="152"/>
      <c r="K444" s="33" t="s">
        <v>2738</v>
      </c>
      <c r="L444" s="159"/>
    </row>
    <row r="445" s="72" customFormat="1" ht="24" customHeight="1" spans="1:12">
      <c r="A445" s="138" t="s">
        <v>2739</v>
      </c>
      <c r="B445" s="154">
        <f>SUM(B442:B444)</f>
        <v>26</v>
      </c>
      <c r="C445" s="155">
        <f>SUM(C442:C444)</f>
        <v>13</v>
      </c>
      <c r="D445" s="155">
        <f>SUM(D442:D444)</f>
        <v>0</v>
      </c>
      <c r="E445" s="154">
        <f>SUM(E442:E444)</f>
        <v>39</v>
      </c>
      <c r="F445" s="155">
        <f t="shared" si="77"/>
        <v>39</v>
      </c>
      <c r="G445" s="155">
        <f>SUM(G442:G444)</f>
        <v>39</v>
      </c>
      <c r="H445" s="155">
        <f>SUM(H442:H444)</f>
        <v>0</v>
      </c>
      <c r="I445" s="155">
        <f>SUM(I442:I444)</f>
        <v>0</v>
      </c>
      <c r="J445" s="155">
        <f>SUM(J442:J444)</f>
        <v>0</v>
      </c>
      <c r="K445" s="33"/>
      <c r="L445" s="159"/>
    </row>
    <row r="446" s="72" customFormat="1" ht="24" customHeight="1" spans="1:12">
      <c r="A446" s="138" t="s">
        <v>2740</v>
      </c>
      <c r="B446" s="112">
        <f>B445+B441+B437+B433+B429+B418+B415+B403+B397+B389+B384+B345+B426</f>
        <v>6798.5</v>
      </c>
      <c r="C446" s="108">
        <f>C445+C441+C437+C433+C429+C418+C415+C403+C397+C389+C384+C345+C426</f>
        <v>509</v>
      </c>
      <c r="D446" s="108">
        <f>D445+D441+D437+D433+D429+D418+D415+D403+D397+D389+D384+D345+D426</f>
        <v>-2681.7</v>
      </c>
      <c r="E446" s="112">
        <f>E445+E441+E437+E433+E429+E418+E415+E403+E397+E389+E384+E345+E426</f>
        <v>4625.8</v>
      </c>
      <c r="F446" s="155">
        <f t="shared" si="77"/>
        <v>4625.8</v>
      </c>
      <c r="G446" s="108">
        <f t="shared" ref="G446:J446" si="84">G445+G441+G437+G433+G429+G418+G415+G403+G397+G389+G384+G345+G426</f>
        <v>4320</v>
      </c>
      <c r="H446" s="108">
        <f t="shared" si="84"/>
        <v>305.8</v>
      </c>
      <c r="I446" s="108">
        <f t="shared" si="84"/>
        <v>0</v>
      </c>
      <c r="J446" s="108">
        <f t="shared" si="84"/>
        <v>0</v>
      </c>
      <c r="K446" s="33"/>
      <c r="L446" s="159"/>
    </row>
    <row r="447" s="72" customFormat="1" ht="24" customHeight="1" spans="1:12">
      <c r="A447" s="138"/>
      <c r="B447" s="112"/>
      <c r="C447" s="108"/>
      <c r="D447" s="108"/>
      <c r="E447" s="112"/>
      <c r="F447" s="138"/>
      <c r="G447" s="138"/>
      <c r="H447" s="138"/>
      <c r="I447" s="138"/>
      <c r="J447" s="154"/>
      <c r="K447" s="33"/>
      <c r="L447" s="159"/>
    </row>
    <row r="448" s="72" customFormat="1" ht="24" customHeight="1" spans="1:12">
      <c r="A448" s="167" t="s">
        <v>2741</v>
      </c>
      <c r="B448" s="168">
        <v>103.25</v>
      </c>
      <c r="C448" s="108">
        <v>15</v>
      </c>
      <c r="D448" s="108"/>
      <c r="E448" s="105">
        <f>B448+C448+D448</f>
        <v>118.25</v>
      </c>
      <c r="F448" s="169">
        <f t="shared" ref="F448:F479" si="85">SUM(G448:I448)</f>
        <v>118.25</v>
      </c>
      <c r="G448" s="169">
        <v>118.25</v>
      </c>
      <c r="H448" s="169"/>
      <c r="I448" s="169"/>
      <c r="J448" s="168"/>
      <c r="K448" s="167"/>
      <c r="L448" s="171"/>
    </row>
    <row r="449" s="72" customFormat="1" ht="24" customHeight="1" spans="1:12">
      <c r="A449" s="172" t="s">
        <v>2742</v>
      </c>
      <c r="B449" s="168"/>
      <c r="C449" s="108">
        <v>300</v>
      </c>
      <c r="D449" s="108"/>
      <c r="E449" s="105">
        <f>B449+C449+D449</f>
        <v>300</v>
      </c>
      <c r="F449" s="169">
        <f t="shared" si="85"/>
        <v>300</v>
      </c>
      <c r="G449" s="169">
        <v>300</v>
      </c>
      <c r="H449" s="169"/>
      <c r="I449" s="169"/>
      <c r="J449" s="179"/>
      <c r="K449" s="178" t="s">
        <v>2743</v>
      </c>
      <c r="L449" s="180"/>
    </row>
    <row r="450" s="72" customFormat="1" ht="24" customHeight="1" spans="1:12">
      <c r="A450" s="172" t="s">
        <v>2744</v>
      </c>
      <c r="B450" s="168"/>
      <c r="C450" s="108">
        <v>20</v>
      </c>
      <c r="D450" s="108"/>
      <c r="E450" s="105">
        <f>B450+C450+D450</f>
        <v>20</v>
      </c>
      <c r="F450" s="169">
        <f t="shared" si="85"/>
        <v>20</v>
      </c>
      <c r="G450" s="169">
        <v>20</v>
      </c>
      <c r="H450" s="169"/>
      <c r="I450" s="169"/>
      <c r="J450" s="169"/>
      <c r="K450" s="181"/>
      <c r="L450" s="171"/>
    </row>
    <row r="451" s="72" customFormat="1" ht="24" customHeight="1" spans="1:12">
      <c r="A451" s="172" t="s">
        <v>2745</v>
      </c>
      <c r="B451" s="168"/>
      <c r="C451" s="108">
        <v>290</v>
      </c>
      <c r="D451" s="108"/>
      <c r="E451" s="105">
        <f>B451+C451+D451</f>
        <v>290</v>
      </c>
      <c r="F451" s="169">
        <f t="shared" si="85"/>
        <v>0</v>
      </c>
      <c r="G451" s="169"/>
      <c r="H451" s="169"/>
      <c r="I451" s="169"/>
      <c r="J451" s="169">
        <v>290</v>
      </c>
      <c r="K451" s="178"/>
      <c r="L451" s="180"/>
    </row>
    <row r="452" s="72" customFormat="1" ht="24" customHeight="1" spans="1:12">
      <c r="A452" s="173" t="s">
        <v>2746</v>
      </c>
      <c r="B452" s="173">
        <f>SUM(B448:B451)</f>
        <v>103.25</v>
      </c>
      <c r="C452" s="173">
        <f>SUM(C448:C451)</f>
        <v>625</v>
      </c>
      <c r="D452" s="173">
        <f>SUM(D448:D451)</f>
        <v>0</v>
      </c>
      <c r="E452" s="173">
        <f>SUM(E448:E451)</f>
        <v>728.25</v>
      </c>
      <c r="F452" s="173">
        <f t="shared" si="85"/>
        <v>438.25</v>
      </c>
      <c r="G452" s="173">
        <f>SUM(G448:G451)</f>
        <v>438.25</v>
      </c>
      <c r="H452" s="173">
        <f>SUM(H448:H451)</f>
        <v>0</v>
      </c>
      <c r="I452" s="173">
        <f>SUM(I448:I451)</f>
        <v>0</v>
      </c>
      <c r="J452" s="173">
        <f>SUM(J448:J451)</f>
        <v>290</v>
      </c>
      <c r="K452" s="182"/>
      <c r="L452" s="183"/>
    </row>
    <row r="453" s="72" customFormat="1" ht="24" customHeight="1" spans="1:12">
      <c r="A453" s="167" t="s">
        <v>2747</v>
      </c>
      <c r="B453" s="168">
        <v>5</v>
      </c>
      <c r="C453" s="108"/>
      <c r="D453" s="108"/>
      <c r="E453" s="105">
        <f t="shared" ref="E453:E455" si="86">B453+C453+D453</f>
        <v>5</v>
      </c>
      <c r="F453" s="169">
        <f t="shared" si="85"/>
        <v>5</v>
      </c>
      <c r="G453" s="169">
        <v>5</v>
      </c>
      <c r="H453" s="169"/>
      <c r="I453" s="169"/>
      <c r="J453" s="168"/>
      <c r="K453" s="167"/>
      <c r="L453" s="171"/>
    </row>
    <row r="454" s="72" customFormat="1" ht="24" customHeight="1" spans="1:12">
      <c r="A454" s="167" t="s">
        <v>2748</v>
      </c>
      <c r="B454" s="168">
        <v>15</v>
      </c>
      <c r="C454" s="108">
        <v>5</v>
      </c>
      <c r="D454" s="108"/>
      <c r="E454" s="105">
        <f t="shared" si="86"/>
        <v>20</v>
      </c>
      <c r="F454" s="169">
        <f t="shared" si="85"/>
        <v>20</v>
      </c>
      <c r="G454" s="169">
        <v>20</v>
      </c>
      <c r="H454" s="169"/>
      <c r="I454" s="169"/>
      <c r="J454" s="168"/>
      <c r="K454" s="167"/>
      <c r="L454" s="171"/>
    </row>
    <row r="455" s="72" customFormat="1" ht="24" customHeight="1" spans="1:12">
      <c r="A455" s="167" t="s">
        <v>2749</v>
      </c>
      <c r="B455" s="168">
        <v>5</v>
      </c>
      <c r="C455" s="108"/>
      <c r="D455" s="108"/>
      <c r="E455" s="105">
        <f t="shared" si="86"/>
        <v>5</v>
      </c>
      <c r="F455" s="169">
        <f t="shared" si="85"/>
        <v>5</v>
      </c>
      <c r="G455" s="169">
        <v>5</v>
      </c>
      <c r="H455" s="169"/>
      <c r="I455" s="169"/>
      <c r="J455" s="168"/>
      <c r="K455" s="167"/>
      <c r="L455" s="171"/>
    </row>
    <row r="456" s="72" customFormat="1" ht="24" customHeight="1" spans="1:12">
      <c r="A456" s="173" t="s">
        <v>2750</v>
      </c>
      <c r="B456" s="173">
        <f>SUM(B453:B455)</f>
        <v>25</v>
      </c>
      <c r="C456" s="173">
        <f>SUM(C453:C455)</f>
        <v>5</v>
      </c>
      <c r="D456" s="173">
        <f>SUM(D453:D455)</f>
        <v>0</v>
      </c>
      <c r="E456" s="173">
        <f>SUM(E453:E455)</f>
        <v>30</v>
      </c>
      <c r="F456" s="173">
        <f t="shared" si="85"/>
        <v>30</v>
      </c>
      <c r="G456" s="173">
        <f t="shared" ref="G456:J456" si="87">SUM(G453:G455)</f>
        <v>30</v>
      </c>
      <c r="H456" s="173">
        <f t="shared" si="87"/>
        <v>0</v>
      </c>
      <c r="I456" s="173">
        <f t="shared" si="87"/>
        <v>0</v>
      </c>
      <c r="J456" s="173">
        <f t="shared" si="87"/>
        <v>0</v>
      </c>
      <c r="K456" s="167"/>
      <c r="L456" s="183"/>
    </row>
    <row r="457" s="72" customFormat="1" ht="24" customHeight="1" spans="1:12">
      <c r="A457" s="167" t="s">
        <v>2751</v>
      </c>
      <c r="B457" s="169">
        <v>10</v>
      </c>
      <c r="C457" s="108"/>
      <c r="D457" s="108"/>
      <c r="E457" s="105">
        <f t="shared" ref="E457:E462" si="88">B457+C457+D457</f>
        <v>10</v>
      </c>
      <c r="F457" s="169">
        <f t="shared" si="85"/>
        <v>10</v>
      </c>
      <c r="G457" s="169">
        <v>10</v>
      </c>
      <c r="H457" s="169"/>
      <c r="I457" s="169"/>
      <c r="J457" s="169"/>
      <c r="K457" s="167" t="s">
        <v>2752</v>
      </c>
      <c r="L457" s="171"/>
    </row>
    <row r="458" s="72" customFormat="1" ht="24" customHeight="1" spans="1:12">
      <c r="A458" s="167" t="s">
        <v>2753</v>
      </c>
      <c r="B458" s="169">
        <v>1524.543</v>
      </c>
      <c r="C458" s="108"/>
      <c r="D458" s="108"/>
      <c r="E458" s="105">
        <f t="shared" si="88"/>
        <v>1524.543</v>
      </c>
      <c r="F458" s="169">
        <f t="shared" si="85"/>
        <v>1524.543</v>
      </c>
      <c r="G458" s="169">
        <v>1524.543</v>
      </c>
      <c r="H458" s="169"/>
      <c r="I458" s="169"/>
      <c r="J458" s="169"/>
      <c r="K458" s="167"/>
      <c r="L458" s="171" t="s">
        <v>2754</v>
      </c>
    </row>
    <row r="459" s="72" customFormat="1" ht="24" customHeight="1" spans="1:12">
      <c r="A459" s="167" t="s">
        <v>2755</v>
      </c>
      <c r="B459" s="169">
        <v>268.36</v>
      </c>
      <c r="C459" s="108"/>
      <c r="D459" s="108"/>
      <c r="E459" s="105">
        <f t="shared" si="88"/>
        <v>268.36</v>
      </c>
      <c r="F459" s="169">
        <f t="shared" si="85"/>
        <v>268.36</v>
      </c>
      <c r="G459" s="169">
        <v>268.36</v>
      </c>
      <c r="H459" s="169"/>
      <c r="I459" s="169"/>
      <c r="J459" s="169"/>
      <c r="K459" s="167"/>
      <c r="L459" s="171" t="s">
        <v>2754</v>
      </c>
    </row>
    <row r="460" s="72" customFormat="1" ht="24" customHeight="1" spans="1:12">
      <c r="A460" s="167" t="s">
        <v>2756</v>
      </c>
      <c r="B460" s="169">
        <v>154</v>
      </c>
      <c r="C460" s="108">
        <v>220</v>
      </c>
      <c r="D460" s="108"/>
      <c r="E460" s="105">
        <f t="shared" si="88"/>
        <v>374</v>
      </c>
      <c r="F460" s="169">
        <f t="shared" si="85"/>
        <v>374</v>
      </c>
      <c r="G460" s="168">
        <v>374</v>
      </c>
      <c r="H460" s="169"/>
      <c r="I460" s="169"/>
      <c r="J460" s="168"/>
      <c r="K460" s="167" t="s">
        <v>2757</v>
      </c>
      <c r="L460" s="171" t="s">
        <v>2754</v>
      </c>
    </row>
    <row r="461" s="72" customFormat="1" ht="24" customHeight="1" spans="1:12">
      <c r="A461" s="167" t="s">
        <v>2758</v>
      </c>
      <c r="B461" s="169">
        <v>390</v>
      </c>
      <c r="C461" s="108">
        <v>70</v>
      </c>
      <c r="D461" s="108"/>
      <c r="E461" s="105">
        <f t="shared" si="88"/>
        <v>460</v>
      </c>
      <c r="F461" s="169">
        <f t="shared" si="85"/>
        <v>460</v>
      </c>
      <c r="G461" s="169">
        <v>460</v>
      </c>
      <c r="H461" s="169"/>
      <c r="I461" s="169"/>
      <c r="J461" s="168"/>
      <c r="K461" s="167" t="s">
        <v>2759</v>
      </c>
      <c r="L461" s="171"/>
    </row>
    <row r="462" s="72" customFormat="1" ht="24" customHeight="1" spans="1:12">
      <c r="A462" s="167" t="s">
        <v>2760</v>
      </c>
      <c r="B462" s="169"/>
      <c r="C462" s="108">
        <v>5</v>
      </c>
      <c r="D462" s="108"/>
      <c r="E462" s="105">
        <f t="shared" si="88"/>
        <v>5</v>
      </c>
      <c r="F462" s="169">
        <f t="shared" si="85"/>
        <v>5</v>
      </c>
      <c r="G462" s="169">
        <v>5</v>
      </c>
      <c r="H462" s="169"/>
      <c r="I462" s="169"/>
      <c r="J462" s="168"/>
      <c r="K462" s="167"/>
      <c r="L462" s="171"/>
    </row>
    <row r="463" s="72" customFormat="1" ht="24" customHeight="1" spans="1:12">
      <c r="A463" s="173" t="s">
        <v>2761</v>
      </c>
      <c r="B463" s="173">
        <f>SUM(B457:B462)</f>
        <v>2346.903</v>
      </c>
      <c r="C463" s="173">
        <f>SUM(C457:C462)</f>
        <v>295</v>
      </c>
      <c r="D463" s="173">
        <f>SUM(D457:D462)</f>
        <v>0</v>
      </c>
      <c r="E463" s="173">
        <f>SUM(E457:E462)</f>
        <v>2641.903</v>
      </c>
      <c r="F463" s="173">
        <f t="shared" si="85"/>
        <v>2641.903</v>
      </c>
      <c r="G463" s="173">
        <f t="shared" ref="G463:J463" si="89">SUM(G457:G462)</f>
        <v>2641.903</v>
      </c>
      <c r="H463" s="173">
        <f t="shared" si="89"/>
        <v>0</v>
      </c>
      <c r="I463" s="173">
        <f t="shared" si="89"/>
        <v>0</v>
      </c>
      <c r="J463" s="173">
        <f t="shared" si="89"/>
        <v>0</v>
      </c>
      <c r="K463" s="182"/>
      <c r="L463" s="183"/>
    </row>
    <row r="464" s="72" customFormat="1" ht="24" customHeight="1" spans="1:12">
      <c r="A464" s="167" t="s">
        <v>2762</v>
      </c>
      <c r="B464" s="169">
        <v>12.6</v>
      </c>
      <c r="C464" s="108"/>
      <c r="D464" s="108">
        <v>-1.5</v>
      </c>
      <c r="E464" s="105">
        <v>11.1</v>
      </c>
      <c r="F464" s="169">
        <f t="shared" si="85"/>
        <v>11.1</v>
      </c>
      <c r="G464" s="169">
        <v>11.1</v>
      </c>
      <c r="H464" s="169"/>
      <c r="I464" s="169"/>
      <c r="J464" s="168"/>
      <c r="K464" s="167" t="s">
        <v>2763</v>
      </c>
      <c r="L464" s="171"/>
    </row>
    <row r="465" s="72" customFormat="1" ht="24" customHeight="1" spans="1:12">
      <c r="A465" s="167" t="s">
        <v>2764</v>
      </c>
      <c r="B465" s="169">
        <v>13</v>
      </c>
      <c r="C465" s="108"/>
      <c r="D465" s="108">
        <v>-13</v>
      </c>
      <c r="E465" s="105">
        <f>B465+C465+D465</f>
        <v>0</v>
      </c>
      <c r="F465" s="169">
        <f t="shared" si="85"/>
        <v>0</v>
      </c>
      <c r="G465" s="169"/>
      <c r="H465" s="169"/>
      <c r="I465" s="169"/>
      <c r="J465" s="168"/>
      <c r="K465" s="167" t="s">
        <v>2763</v>
      </c>
      <c r="L465" s="171"/>
    </row>
    <row r="466" s="72" customFormat="1" ht="24" customHeight="1" spans="1:12">
      <c r="A466" s="167" t="s">
        <v>2765</v>
      </c>
      <c r="B466" s="169">
        <v>237.7</v>
      </c>
      <c r="C466" s="108">
        <v>410</v>
      </c>
      <c r="D466" s="108"/>
      <c r="E466" s="105">
        <f>B466+C466+D466</f>
        <v>647.7</v>
      </c>
      <c r="F466" s="169">
        <f t="shared" si="85"/>
        <v>0</v>
      </c>
      <c r="G466" s="169"/>
      <c r="H466" s="169"/>
      <c r="I466" s="169"/>
      <c r="J466" s="168">
        <v>647.7</v>
      </c>
      <c r="K466" s="167" t="s">
        <v>2766</v>
      </c>
      <c r="L466" s="171" t="s">
        <v>2754</v>
      </c>
    </row>
    <row r="467" s="72" customFormat="1" ht="24" customHeight="1" spans="1:12">
      <c r="A467" s="167" t="s">
        <v>2767</v>
      </c>
      <c r="B467" s="169">
        <v>100</v>
      </c>
      <c r="C467" s="108"/>
      <c r="D467" s="108">
        <v>-100</v>
      </c>
      <c r="E467" s="105">
        <f>B467+C467+D467</f>
        <v>0</v>
      </c>
      <c r="F467" s="169">
        <f t="shared" si="85"/>
        <v>0</v>
      </c>
      <c r="G467" s="169"/>
      <c r="H467" s="169"/>
      <c r="I467" s="169"/>
      <c r="J467" s="168"/>
      <c r="K467" s="167"/>
      <c r="L467" s="171"/>
    </row>
    <row r="468" s="72" customFormat="1" ht="24" customHeight="1" spans="1:12">
      <c r="A468" s="167" t="s">
        <v>2768</v>
      </c>
      <c r="B468" s="169"/>
      <c r="C468" s="108">
        <v>216.73</v>
      </c>
      <c r="D468" s="108"/>
      <c r="E468" s="105">
        <f>B468+C468+D468</f>
        <v>216.73</v>
      </c>
      <c r="F468" s="169">
        <f t="shared" si="85"/>
        <v>0</v>
      </c>
      <c r="G468" s="169"/>
      <c r="H468" s="169"/>
      <c r="I468" s="169"/>
      <c r="J468" s="184">
        <v>216.73</v>
      </c>
      <c r="K468" s="167" t="s">
        <v>2769</v>
      </c>
      <c r="L468" s="171" t="s">
        <v>2754</v>
      </c>
    </row>
    <row r="469" s="72" customFormat="1" ht="24" customHeight="1" spans="1:12">
      <c r="A469" s="167" t="s">
        <v>2770</v>
      </c>
      <c r="B469" s="169"/>
      <c r="C469" s="108"/>
      <c r="D469" s="108"/>
      <c r="E469" s="105">
        <f>B469+C469+D469</f>
        <v>0</v>
      </c>
      <c r="F469" s="169">
        <f t="shared" si="85"/>
        <v>0</v>
      </c>
      <c r="G469" s="169"/>
      <c r="H469" s="169"/>
      <c r="I469" s="169"/>
      <c r="J469" s="168"/>
      <c r="K469" s="167"/>
      <c r="L469" s="171"/>
    </row>
    <row r="470" s="72" customFormat="1" ht="24" customHeight="1" spans="1:12">
      <c r="A470" s="173" t="s">
        <v>2771</v>
      </c>
      <c r="B470" s="173">
        <f>SUM(B464:B469)</f>
        <v>363.3</v>
      </c>
      <c r="C470" s="173">
        <f>SUM(C464:C469)</f>
        <v>626.73</v>
      </c>
      <c r="D470" s="173">
        <f>SUM(D464:D469)</f>
        <v>-114.5</v>
      </c>
      <c r="E470" s="173">
        <f>SUM(E464:E469)</f>
        <v>875.53</v>
      </c>
      <c r="F470" s="173">
        <f t="shared" si="85"/>
        <v>11.1</v>
      </c>
      <c r="G470" s="173">
        <f>SUM(G464:G469)</f>
        <v>11.1</v>
      </c>
      <c r="H470" s="173">
        <f>SUM(H464:H469)</f>
        <v>0</v>
      </c>
      <c r="I470" s="173">
        <f>SUM(I464:I469)</f>
        <v>0</v>
      </c>
      <c r="J470" s="173">
        <f>SUM(J464:J469)</f>
        <v>864.43</v>
      </c>
      <c r="K470" s="182"/>
      <c r="L470" s="183"/>
    </row>
    <row r="471" s="72" customFormat="1" ht="24" customHeight="1" spans="1:12">
      <c r="A471" s="167" t="s">
        <v>2772</v>
      </c>
      <c r="B471" s="168">
        <v>15</v>
      </c>
      <c r="C471" s="108"/>
      <c r="D471" s="108"/>
      <c r="E471" s="105">
        <f t="shared" ref="E471:E476" si="90">B471+C471+D471</f>
        <v>15</v>
      </c>
      <c r="F471" s="169">
        <f t="shared" si="85"/>
        <v>15</v>
      </c>
      <c r="G471" s="169">
        <v>15</v>
      </c>
      <c r="H471" s="169"/>
      <c r="I471" s="169"/>
      <c r="J471" s="168"/>
      <c r="K471" s="167"/>
      <c r="L471" s="171"/>
    </row>
    <row r="472" s="72" customFormat="1" ht="24" customHeight="1" spans="1:12">
      <c r="A472" s="167" t="s">
        <v>2773</v>
      </c>
      <c r="B472" s="168">
        <v>46</v>
      </c>
      <c r="C472" s="108"/>
      <c r="D472" s="108"/>
      <c r="E472" s="105">
        <f t="shared" si="90"/>
        <v>46</v>
      </c>
      <c r="F472" s="169">
        <f t="shared" si="85"/>
        <v>46</v>
      </c>
      <c r="G472" s="169">
        <v>46</v>
      </c>
      <c r="H472" s="169"/>
      <c r="I472" s="169"/>
      <c r="J472" s="168"/>
      <c r="K472" s="167"/>
      <c r="L472" s="171"/>
    </row>
    <row r="473" s="72" customFormat="1" ht="24" customHeight="1" spans="1:12">
      <c r="A473" s="167" t="s">
        <v>2774</v>
      </c>
      <c r="B473" s="168">
        <v>32.9</v>
      </c>
      <c r="C473" s="108"/>
      <c r="D473" s="108"/>
      <c r="E473" s="105">
        <f t="shared" si="90"/>
        <v>32.9</v>
      </c>
      <c r="F473" s="169">
        <f t="shared" si="85"/>
        <v>32.9</v>
      </c>
      <c r="G473" s="169">
        <v>32.9</v>
      </c>
      <c r="H473" s="169"/>
      <c r="I473" s="169"/>
      <c r="J473" s="168"/>
      <c r="K473" s="167"/>
      <c r="L473" s="171"/>
    </row>
    <row r="474" s="72" customFormat="1" ht="24" customHeight="1" spans="1:12">
      <c r="A474" s="167" t="s">
        <v>2775</v>
      </c>
      <c r="B474" s="168">
        <v>34</v>
      </c>
      <c r="C474" s="108"/>
      <c r="D474" s="108"/>
      <c r="E474" s="105">
        <f t="shared" si="90"/>
        <v>34</v>
      </c>
      <c r="F474" s="169">
        <f t="shared" si="85"/>
        <v>34</v>
      </c>
      <c r="G474" s="169">
        <v>34</v>
      </c>
      <c r="H474" s="169"/>
      <c r="I474" s="169"/>
      <c r="J474" s="168"/>
      <c r="K474" s="167"/>
      <c r="L474" s="171"/>
    </row>
    <row r="475" s="72" customFormat="1" ht="24" customHeight="1" spans="1:12">
      <c r="A475" s="167" t="s">
        <v>2776</v>
      </c>
      <c r="B475" s="168">
        <v>31.5</v>
      </c>
      <c r="C475" s="108"/>
      <c r="D475" s="108"/>
      <c r="E475" s="105">
        <f t="shared" si="90"/>
        <v>31.5</v>
      </c>
      <c r="F475" s="169">
        <f t="shared" si="85"/>
        <v>31.5</v>
      </c>
      <c r="G475" s="169">
        <v>31.5</v>
      </c>
      <c r="H475" s="169"/>
      <c r="I475" s="169"/>
      <c r="J475" s="168"/>
      <c r="K475" s="167"/>
      <c r="L475" s="171"/>
    </row>
    <row r="476" s="72" customFormat="1" ht="24" customHeight="1" spans="1:12">
      <c r="A476" s="167" t="s">
        <v>2777</v>
      </c>
      <c r="B476" s="168">
        <v>8.5</v>
      </c>
      <c r="C476" s="108"/>
      <c r="D476" s="108"/>
      <c r="E476" s="105">
        <f t="shared" si="90"/>
        <v>8.5</v>
      </c>
      <c r="F476" s="169">
        <f t="shared" si="85"/>
        <v>8.5</v>
      </c>
      <c r="G476" s="169">
        <v>8.5</v>
      </c>
      <c r="H476" s="169"/>
      <c r="I476" s="169"/>
      <c r="J476" s="168"/>
      <c r="K476" s="167"/>
      <c r="L476" s="171"/>
    </row>
    <row r="477" s="72" customFormat="1" ht="24" customHeight="1" spans="1:12">
      <c r="A477" s="173" t="s">
        <v>2778</v>
      </c>
      <c r="B477" s="173">
        <f>SUM(B471:B476)</f>
        <v>167.9</v>
      </c>
      <c r="C477" s="173">
        <f>SUM(C471:C476)</f>
        <v>0</v>
      </c>
      <c r="D477" s="173">
        <f>SUM(D471:D476)</f>
        <v>0</v>
      </c>
      <c r="E477" s="173">
        <f>SUM(E471:E476)</f>
        <v>167.9</v>
      </c>
      <c r="F477" s="173">
        <f t="shared" si="85"/>
        <v>167.9</v>
      </c>
      <c r="G477" s="173">
        <f t="shared" ref="G477:J477" si="91">SUM(G471:G476)</f>
        <v>167.9</v>
      </c>
      <c r="H477" s="173">
        <f t="shared" si="91"/>
        <v>0</v>
      </c>
      <c r="I477" s="173">
        <f t="shared" si="91"/>
        <v>0</v>
      </c>
      <c r="J477" s="173">
        <f t="shared" si="91"/>
        <v>0</v>
      </c>
      <c r="K477" s="182"/>
      <c r="L477" s="183"/>
    </row>
    <row r="478" s="72" customFormat="1" ht="24" customHeight="1" spans="1:12">
      <c r="A478" s="167" t="s">
        <v>2779</v>
      </c>
      <c r="B478" s="168">
        <v>63.2</v>
      </c>
      <c r="C478" s="108">
        <v>45</v>
      </c>
      <c r="D478" s="108"/>
      <c r="E478" s="105">
        <f>B478+C478+D478</f>
        <v>108.2</v>
      </c>
      <c r="F478" s="169">
        <f t="shared" si="85"/>
        <v>108.2</v>
      </c>
      <c r="G478" s="169">
        <v>58.2</v>
      </c>
      <c r="H478" s="169">
        <v>50</v>
      </c>
      <c r="I478" s="169"/>
      <c r="J478" s="168"/>
      <c r="K478" s="167" t="s">
        <v>2780</v>
      </c>
      <c r="L478" s="185" t="s">
        <v>2781</v>
      </c>
    </row>
    <row r="479" s="72" customFormat="1" ht="24" customHeight="1" spans="1:12">
      <c r="A479" s="167" t="s">
        <v>2782</v>
      </c>
      <c r="B479" s="168">
        <v>40</v>
      </c>
      <c r="C479" s="108"/>
      <c r="D479" s="108">
        <v>-40</v>
      </c>
      <c r="E479" s="105">
        <f>B479+C479+D479</f>
        <v>0</v>
      </c>
      <c r="F479" s="169">
        <f t="shared" si="85"/>
        <v>0</v>
      </c>
      <c r="G479" s="169"/>
      <c r="H479" s="169"/>
      <c r="I479" s="169"/>
      <c r="J479" s="168"/>
      <c r="K479" s="167" t="s">
        <v>2783</v>
      </c>
      <c r="L479" s="171"/>
    </row>
    <row r="480" s="72" customFormat="1" ht="24" customHeight="1" spans="1:12">
      <c r="A480" s="173" t="s">
        <v>2784</v>
      </c>
      <c r="B480" s="173">
        <f>SUM(B478:B479)</f>
        <v>103.2</v>
      </c>
      <c r="C480" s="173">
        <f>SUM(C478:C479)</f>
        <v>45</v>
      </c>
      <c r="D480" s="173">
        <f>SUM(D478:D479)</f>
        <v>-40</v>
      </c>
      <c r="E480" s="173">
        <f>SUM(E478:E479)</f>
        <v>108.2</v>
      </c>
      <c r="F480" s="173">
        <f t="shared" ref="F480:F514" si="92">SUM(G480:I480)</f>
        <v>108.2</v>
      </c>
      <c r="G480" s="173">
        <f>SUM(G478:G479)</f>
        <v>58.2</v>
      </c>
      <c r="H480" s="173">
        <f>SUM(H478:H479)</f>
        <v>50</v>
      </c>
      <c r="I480" s="173">
        <f>SUM(I478:I479)</f>
        <v>0</v>
      </c>
      <c r="J480" s="173">
        <f>SUM(J478:J479)</f>
        <v>0</v>
      </c>
      <c r="K480" s="182"/>
      <c r="L480" s="171"/>
    </row>
    <row r="481" s="72" customFormat="1" ht="24" customHeight="1" spans="1:12">
      <c r="A481" s="167" t="s">
        <v>2785</v>
      </c>
      <c r="B481" s="168">
        <v>16</v>
      </c>
      <c r="C481" s="108"/>
      <c r="D481" s="108">
        <v>-6</v>
      </c>
      <c r="E481" s="105">
        <f t="shared" ref="E481:E487" si="93">B481+C481+D481</f>
        <v>10</v>
      </c>
      <c r="F481" s="169">
        <f t="shared" si="92"/>
        <v>10</v>
      </c>
      <c r="G481" s="105">
        <v>10</v>
      </c>
      <c r="H481" s="169"/>
      <c r="I481" s="169"/>
      <c r="J481" s="168"/>
      <c r="K481" s="167" t="s">
        <v>2786</v>
      </c>
      <c r="L481" s="171"/>
    </row>
    <row r="482" s="72" customFormat="1" ht="24" customHeight="1" spans="1:12">
      <c r="A482" s="167" t="s">
        <v>2787</v>
      </c>
      <c r="B482" s="168">
        <v>90</v>
      </c>
      <c r="C482" s="108"/>
      <c r="D482" s="108"/>
      <c r="E482" s="105">
        <f t="shared" si="93"/>
        <v>90</v>
      </c>
      <c r="F482" s="169">
        <f t="shared" si="92"/>
        <v>90</v>
      </c>
      <c r="G482" s="169">
        <v>90</v>
      </c>
      <c r="H482" s="169"/>
      <c r="I482" s="169"/>
      <c r="J482" s="168"/>
      <c r="K482" s="167" t="s">
        <v>2788</v>
      </c>
      <c r="L482" s="171"/>
    </row>
    <row r="483" s="72" customFormat="1" ht="24" customHeight="1" spans="1:12">
      <c r="A483" s="167" t="s">
        <v>2789</v>
      </c>
      <c r="B483" s="168">
        <v>30</v>
      </c>
      <c r="C483" s="108"/>
      <c r="D483" s="108"/>
      <c r="E483" s="105">
        <f t="shared" si="93"/>
        <v>30</v>
      </c>
      <c r="F483" s="169">
        <f t="shared" si="92"/>
        <v>30</v>
      </c>
      <c r="G483" s="169">
        <v>30</v>
      </c>
      <c r="H483" s="169"/>
      <c r="I483" s="169"/>
      <c r="J483" s="168"/>
      <c r="K483" s="167" t="s">
        <v>2790</v>
      </c>
      <c r="L483" s="171"/>
    </row>
    <row r="484" s="72" customFormat="1" ht="24" customHeight="1" spans="1:12">
      <c r="A484" s="167" t="s">
        <v>2791</v>
      </c>
      <c r="B484" s="174">
        <v>50</v>
      </c>
      <c r="C484" s="108"/>
      <c r="D484" s="108"/>
      <c r="E484" s="105">
        <f t="shared" si="93"/>
        <v>50</v>
      </c>
      <c r="F484" s="169">
        <f t="shared" si="92"/>
        <v>0</v>
      </c>
      <c r="G484" s="169"/>
      <c r="H484" s="169"/>
      <c r="I484" s="169"/>
      <c r="J484" s="168">
        <v>50</v>
      </c>
      <c r="K484" s="167"/>
      <c r="L484" s="171" t="s">
        <v>2754</v>
      </c>
    </row>
    <row r="485" s="72" customFormat="1" ht="24" customHeight="1" spans="1:12">
      <c r="A485" s="167" t="s">
        <v>2792</v>
      </c>
      <c r="B485" s="174">
        <v>50</v>
      </c>
      <c r="C485" s="108"/>
      <c r="D485" s="108"/>
      <c r="E485" s="105">
        <f t="shared" si="93"/>
        <v>50</v>
      </c>
      <c r="F485" s="169">
        <f t="shared" si="92"/>
        <v>0</v>
      </c>
      <c r="G485" s="169"/>
      <c r="H485" s="169"/>
      <c r="I485" s="169"/>
      <c r="J485" s="168">
        <v>50</v>
      </c>
      <c r="K485" s="167"/>
      <c r="L485" s="171" t="s">
        <v>2754</v>
      </c>
    </row>
    <row r="486" s="72" customFormat="1" ht="24" customHeight="1" spans="1:12">
      <c r="A486" s="167" t="s">
        <v>2793</v>
      </c>
      <c r="B486" s="169">
        <v>170</v>
      </c>
      <c r="C486" s="108"/>
      <c r="D486" s="108">
        <v>-170</v>
      </c>
      <c r="E486" s="105">
        <f t="shared" si="93"/>
        <v>0</v>
      </c>
      <c r="F486" s="169">
        <f t="shared" si="92"/>
        <v>0</v>
      </c>
      <c r="G486" s="169"/>
      <c r="H486" s="169"/>
      <c r="I486" s="169"/>
      <c r="J486" s="168"/>
      <c r="K486" s="167" t="s">
        <v>2794</v>
      </c>
      <c r="L486" s="171"/>
    </row>
    <row r="487" s="72" customFormat="1" ht="24" customHeight="1" spans="1:12">
      <c r="A487" s="167" t="s">
        <v>2795</v>
      </c>
      <c r="B487" s="169">
        <v>6</v>
      </c>
      <c r="C487" s="108"/>
      <c r="D487" s="108">
        <v>-6</v>
      </c>
      <c r="E487" s="105">
        <f t="shared" si="93"/>
        <v>0</v>
      </c>
      <c r="F487" s="169">
        <f t="shared" si="92"/>
        <v>0</v>
      </c>
      <c r="G487" s="169"/>
      <c r="H487" s="169"/>
      <c r="I487" s="169"/>
      <c r="J487" s="168"/>
      <c r="K487" s="167"/>
      <c r="L487" s="171"/>
    </row>
    <row r="488" s="72" customFormat="1" ht="24" customHeight="1" spans="1:12">
      <c r="A488" s="173" t="s">
        <v>2796</v>
      </c>
      <c r="B488" s="173">
        <f>SUM(B481:B487)</f>
        <v>412</v>
      </c>
      <c r="C488" s="173">
        <f>SUM(C481:C487)</f>
        <v>0</v>
      </c>
      <c r="D488" s="173">
        <f>SUM(D481:D487)</f>
        <v>-182</v>
      </c>
      <c r="E488" s="173">
        <f>SUM(E481:E487)</f>
        <v>230</v>
      </c>
      <c r="F488" s="173">
        <f t="shared" si="92"/>
        <v>130</v>
      </c>
      <c r="G488" s="173">
        <f t="shared" ref="G488:J488" si="94">SUM(G481:G487)</f>
        <v>130</v>
      </c>
      <c r="H488" s="173">
        <f t="shared" si="94"/>
        <v>0</v>
      </c>
      <c r="I488" s="173">
        <f t="shared" si="94"/>
        <v>0</v>
      </c>
      <c r="J488" s="173">
        <f t="shared" si="94"/>
        <v>100</v>
      </c>
      <c r="K488" s="182"/>
      <c r="L488" s="183"/>
    </row>
    <row r="489" s="72" customFormat="1" ht="24" customHeight="1" spans="1:12">
      <c r="A489" s="167" t="s">
        <v>2797</v>
      </c>
      <c r="B489" s="168">
        <v>11.2</v>
      </c>
      <c r="C489" s="108"/>
      <c r="D489" s="108"/>
      <c r="E489" s="105">
        <f>B489+C489+D489</f>
        <v>11.2</v>
      </c>
      <c r="F489" s="169">
        <f t="shared" si="92"/>
        <v>11.2</v>
      </c>
      <c r="G489" s="105">
        <v>11.2</v>
      </c>
      <c r="H489" s="169"/>
      <c r="I489" s="169"/>
      <c r="J489" s="168"/>
      <c r="K489" s="167" t="s">
        <v>2798</v>
      </c>
      <c r="L489" s="171"/>
    </row>
    <row r="490" s="72" customFormat="1" ht="24" customHeight="1" spans="1:12">
      <c r="A490" s="173" t="s">
        <v>2799</v>
      </c>
      <c r="B490" s="173">
        <v>11.2</v>
      </c>
      <c r="C490" s="108">
        <f t="shared" ref="C490:E490" si="95">SUM(C489:C489)</f>
        <v>0</v>
      </c>
      <c r="D490" s="108">
        <f t="shared" si="95"/>
        <v>0</v>
      </c>
      <c r="E490" s="108">
        <f t="shared" si="95"/>
        <v>11.2</v>
      </c>
      <c r="F490" s="173">
        <f t="shared" si="92"/>
        <v>11.2</v>
      </c>
      <c r="G490" s="108">
        <f t="shared" ref="G490:J490" si="96">SUM(G489:G489)</f>
        <v>11.2</v>
      </c>
      <c r="H490" s="108">
        <f t="shared" si="96"/>
        <v>0</v>
      </c>
      <c r="I490" s="108">
        <f t="shared" si="96"/>
        <v>0</v>
      </c>
      <c r="J490" s="108">
        <f t="shared" si="96"/>
        <v>0</v>
      </c>
      <c r="K490" s="167"/>
      <c r="L490" s="183"/>
    </row>
    <row r="491" s="72" customFormat="1" ht="24" customHeight="1" spans="1:12">
      <c r="A491" s="175" t="s">
        <v>2800</v>
      </c>
      <c r="B491" s="173">
        <v>400</v>
      </c>
      <c r="C491" s="108">
        <v>100</v>
      </c>
      <c r="D491" s="108"/>
      <c r="E491" s="105">
        <f>B491+C491+D491</f>
        <v>500</v>
      </c>
      <c r="F491" s="169">
        <f t="shared" si="92"/>
        <v>0</v>
      </c>
      <c r="G491" s="173"/>
      <c r="H491" s="173"/>
      <c r="I491" s="173"/>
      <c r="J491" s="186">
        <v>500</v>
      </c>
      <c r="K491" s="167" t="s">
        <v>2801</v>
      </c>
      <c r="L491" s="183" t="s">
        <v>2754</v>
      </c>
    </row>
    <row r="492" s="72" customFormat="1" ht="24" customHeight="1" spans="1:12">
      <c r="A492" s="173" t="s">
        <v>2802</v>
      </c>
      <c r="B492" s="176">
        <f>SUM(B491:B491)</f>
        <v>400</v>
      </c>
      <c r="C492" s="173">
        <f>SUM(C491:C491)</f>
        <v>100</v>
      </c>
      <c r="D492" s="173">
        <f>SUM(D491:D491)</f>
        <v>0</v>
      </c>
      <c r="E492" s="173">
        <f>SUM(E491:E491)</f>
        <v>500</v>
      </c>
      <c r="F492" s="173">
        <f t="shared" si="92"/>
        <v>0</v>
      </c>
      <c r="G492" s="173">
        <f>SUM(G491:G491)</f>
        <v>0</v>
      </c>
      <c r="H492" s="173">
        <f>SUM(H491:H491)</f>
        <v>0</v>
      </c>
      <c r="I492" s="173">
        <f>SUM(I491:I491)</f>
        <v>0</v>
      </c>
      <c r="J492" s="173">
        <f>SUM(J491:J491)</f>
        <v>500</v>
      </c>
      <c r="K492" s="167"/>
      <c r="L492" s="183"/>
    </row>
    <row r="493" s="72" customFormat="1" ht="24" customHeight="1" spans="1:12">
      <c r="A493" s="177" t="s">
        <v>2803</v>
      </c>
      <c r="B493" s="168">
        <v>5</v>
      </c>
      <c r="C493" s="108"/>
      <c r="D493" s="108"/>
      <c r="E493" s="105">
        <f t="shared" ref="E493:E506" si="97">B493+C493+D493</f>
        <v>5</v>
      </c>
      <c r="F493" s="169">
        <f t="shared" si="92"/>
        <v>5</v>
      </c>
      <c r="G493" s="169">
        <v>5</v>
      </c>
      <c r="H493" s="169"/>
      <c r="I493" s="169"/>
      <c r="J493" s="168"/>
      <c r="K493" s="167"/>
      <c r="L493" s="171"/>
    </row>
    <row r="494" s="72" customFormat="1" ht="24" customHeight="1" spans="1:12">
      <c r="A494" s="177" t="s">
        <v>2804</v>
      </c>
      <c r="B494" s="168">
        <v>5</v>
      </c>
      <c r="C494" s="108"/>
      <c r="D494" s="108"/>
      <c r="E494" s="105">
        <f t="shared" si="97"/>
        <v>5</v>
      </c>
      <c r="F494" s="169">
        <f t="shared" si="92"/>
        <v>5</v>
      </c>
      <c r="G494" s="169">
        <v>5</v>
      </c>
      <c r="H494" s="169"/>
      <c r="I494" s="169"/>
      <c r="J494" s="168"/>
      <c r="K494" s="167"/>
      <c r="L494" s="171"/>
    </row>
    <row r="495" s="72" customFormat="1" ht="24" customHeight="1" spans="1:12">
      <c r="A495" s="177" t="s">
        <v>2805</v>
      </c>
      <c r="B495" s="168">
        <v>5</v>
      </c>
      <c r="C495" s="108"/>
      <c r="D495" s="108"/>
      <c r="E495" s="105">
        <f t="shared" si="97"/>
        <v>5</v>
      </c>
      <c r="F495" s="169">
        <f t="shared" si="92"/>
        <v>5</v>
      </c>
      <c r="G495" s="169">
        <v>5</v>
      </c>
      <c r="H495" s="169"/>
      <c r="I495" s="169"/>
      <c r="J495" s="168"/>
      <c r="K495" s="167"/>
      <c r="L495" s="171"/>
    </row>
    <row r="496" s="72" customFormat="1" ht="24" customHeight="1" spans="1:12">
      <c r="A496" s="177" t="s">
        <v>2806</v>
      </c>
      <c r="B496" s="168">
        <v>10</v>
      </c>
      <c r="C496" s="108"/>
      <c r="D496" s="108"/>
      <c r="E496" s="105">
        <f t="shared" si="97"/>
        <v>10</v>
      </c>
      <c r="F496" s="169">
        <f t="shared" si="92"/>
        <v>10</v>
      </c>
      <c r="G496" s="169">
        <v>10</v>
      </c>
      <c r="H496" s="169"/>
      <c r="I496" s="169"/>
      <c r="J496" s="168"/>
      <c r="K496" s="167"/>
      <c r="L496" s="171"/>
    </row>
    <row r="497" s="72" customFormat="1" ht="24" customHeight="1" spans="1:12">
      <c r="A497" s="177" t="s">
        <v>2807</v>
      </c>
      <c r="B497" s="168">
        <v>25</v>
      </c>
      <c r="C497" s="108"/>
      <c r="D497" s="108"/>
      <c r="E497" s="105">
        <f t="shared" si="97"/>
        <v>25</v>
      </c>
      <c r="F497" s="169">
        <f t="shared" si="92"/>
        <v>25</v>
      </c>
      <c r="G497" s="169">
        <v>25</v>
      </c>
      <c r="H497" s="169"/>
      <c r="I497" s="169"/>
      <c r="J497" s="168"/>
      <c r="K497" s="167"/>
      <c r="L497" s="171"/>
    </row>
    <row r="498" s="72" customFormat="1" ht="24" customHeight="1" spans="1:12">
      <c r="A498" s="177" t="s">
        <v>2808</v>
      </c>
      <c r="B498" s="168">
        <v>5</v>
      </c>
      <c r="C498" s="108"/>
      <c r="D498" s="108">
        <v>-5</v>
      </c>
      <c r="E498" s="105">
        <f t="shared" si="97"/>
        <v>0</v>
      </c>
      <c r="F498" s="169">
        <f t="shared" si="92"/>
        <v>0</v>
      </c>
      <c r="G498" s="169">
        <v>0</v>
      </c>
      <c r="H498" s="169"/>
      <c r="I498" s="169"/>
      <c r="J498" s="168"/>
      <c r="K498" s="167"/>
      <c r="L498" s="171"/>
    </row>
    <row r="499" s="72" customFormat="1" ht="24" customHeight="1" spans="1:12">
      <c r="A499" s="177" t="s">
        <v>2809</v>
      </c>
      <c r="B499" s="168">
        <v>17</v>
      </c>
      <c r="C499" s="108"/>
      <c r="D499" s="108">
        <v>-17</v>
      </c>
      <c r="E499" s="105">
        <f t="shared" si="97"/>
        <v>0</v>
      </c>
      <c r="F499" s="169">
        <f t="shared" si="92"/>
        <v>0</v>
      </c>
      <c r="G499" s="169">
        <v>0</v>
      </c>
      <c r="H499" s="169"/>
      <c r="I499" s="169"/>
      <c r="J499" s="168"/>
      <c r="K499" s="182"/>
      <c r="L499" s="171"/>
    </row>
    <row r="500" s="72" customFormat="1" ht="24" customHeight="1" spans="1:12">
      <c r="A500" s="177" t="s">
        <v>2810</v>
      </c>
      <c r="B500" s="168">
        <v>40</v>
      </c>
      <c r="C500" s="108"/>
      <c r="D500" s="108"/>
      <c r="E500" s="105">
        <f t="shared" si="97"/>
        <v>40</v>
      </c>
      <c r="F500" s="169">
        <f t="shared" si="92"/>
        <v>40</v>
      </c>
      <c r="G500" s="169">
        <v>40</v>
      </c>
      <c r="H500" s="169"/>
      <c r="I500" s="169"/>
      <c r="J500" s="168"/>
      <c r="K500" s="167"/>
      <c r="L500" s="171"/>
    </row>
    <row r="501" s="72" customFormat="1" ht="24" customHeight="1" spans="1:12">
      <c r="A501" s="177" t="s">
        <v>2811</v>
      </c>
      <c r="B501" s="168">
        <v>20</v>
      </c>
      <c r="C501" s="108"/>
      <c r="D501" s="108">
        <v>-10</v>
      </c>
      <c r="E501" s="105">
        <f t="shared" si="97"/>
        <v>10</v>
      </c>
      <c r="F501" s="169">
        <f t="shared" si="92"/>
        <v>10</v>
      </c>
      <c r="G501" s="169">
        <v>10</v>
      </c>
      <c r="H501" s="169"/>
      <c r="I501" s="169"/>
      <c r="J501" s="168"/>
      <c r="K501" s="167"/>
      <c r="L501" s="171"/>
    </row>
    <row r="502" s="72" customFormat="1" ht="24" customHeight="1" spans="1:12">
      <c r="A502" s="167" t="s">
        <v>2262</v>
      </c>
      <c r="B502" s="169"/>
      <c r="C502" s="108">
        <v>10</v>
      </c>
      <c r="D502" s="108"/>
      <c r="E502" s="105">
        <f t="shared" si="97"/>
        <v>10</v>
      </c>
      <c r="F502" s="169">
        <f t="shared" si="92"/>
        <v>10</v>
      </c>
      <c r="G502" s="169">
        <v>10</v>
      </c>
      <c r="H502" s="169"/>
      <c r="I502" s="169"/>
      <c r="J502" s="168"/>
      <c r="K502" s="167"/>
      <c r="L502" s="171"/>
    </row>
    <row r="503" s="72" customFormat="1" ht="24" customHeight="1" spans="1:12">
      <c r="A503" s="167" t="s">
        <v>2812</v>
      </c>
      <c r="B503" s="169"/>
      <c r="C503" s="108">
        <v>5</v>
      </c>
      <c r="D503" s="108"/>
      <c r="E503" s="105">
        <f t="shared" si="97"/>
        <v>5</v>
      </c>
      <c r="F503" s="169">
        <f t="shared" si="92"/>
        <v>5</v>
      </c>
      <c r="G503" s="169">
        <v>5</v>
      </c>
      <c r="H503" s="169"/>
      <c r="I503" s="169"/>
      <c r="J503" s="168"/>
      <c r="K503" s="167"/>
      <c r="L503" s="171"/>
    </row>
    <row r="504" s="72" customFormat="1" ht="24" customHeight="1" spans="1:12">
      <c r="A504" s="167" t="s">
        <v>2813</v>
      </c>
      <c r="B504" s="169">
        <v>5</v>
      </c>
      <c r="C504" s="108"/>
      <c r="D504" s="108"/>
      <c r="E504" s="105">
        <f t="shared" si="97"/>
        <v>5</v>
      </c>
      <c r="F504" s="169">
        <f t="shared" si="92"/>
        <v>5</v>
      </c>
      <c r="G504" s="169">
        <v>5</v>
      </c>
      <c r="H504" s="169"/>
      <c r="I504" s="169"/>
      <c r="J504" s="168"/>
      <c r="K504" s="182"/>
      <c r="L504" s="171"/>
    </row>
    <row r="505" s="72" customFormat="1" ht="24" customHeight="1" spans="1:12">
      <c r="A505" s="167" t="s">
        <v>2814</v>
      </c>
      <c r="B505" s="169"/>
      <c r="C505" s="108">
        <v>10</v>
      </c>
      <c r="D505" s="108"/>
      <c r="E505" s="105">
        <f t="shared" si="97"/>
        <v>10</v>
      </c>
      <c r="F505" s="169">
        <f t="shared" si="92"/>
        <v>10</v>
      </c>
      <c r="G505" s="169">
        <v>10</v>
      </c>
      <c r="H505" s="169"/>
      <c r="I505" s="169"/>
      <c r="J505" s="168"/>
      <c r="K505" s="167"/>
      <c r="L505" s="171"/>
    </row>
    <row r="506" s="72" customFormat="1" ht="24" customHeight="1" spans="1:12">
      <c r="A506" s="173" t="s">
        <v>2815</v>
      </c>
      <c r="B506" s="173">
        <f>SUM(B493:B505)</f>
        <v>137</v>
      </c>
      <c r="C506" s="173">
        <f>SUM(C493:C505)</f>
        <v>25</v>
      </c>
      <c r="D506" s="173">
        <f>SUM(D493:D505)</f>
        <v>-32</v>
      </c>
      <c r="E506" s="173">
        <f>SUM(E493:E505)</f>
        <v>130</v>
      </c>
      <c r="F506" s="173">
        <f t="shared" si="92"/>
        <v>130</v>
      </c>
      <c r="G506" s="173">
        <f>SUM(G493:G505)</f>
        <v>130</v>
      </c>
      <c r="H506" s="173">
        <f>SUM(H493:H505)</f>
        <v>0</v>
      </c>
      <c r="I506" s="173">
        <f>SUM(I493:I505)</f>
        <v>0</v>
      </c>
      <c r="J506" s="173">
        <f>SUM(J493:J505)</f>
        <v>0</v>
      </c>
      <c r="K506" s="167"/>
      <c r="L506" s="183"/>
    </row>
    <row r="507" s="72" customFormat="1" ht="24" customHeight="1" spans="1:12">
      <c r="A507" s="167" t="s">
        <v>2816</v>
      </c>
      <c r="B507" s="168">
        <v>30</v>
      </c>
      <c r="C507" s="108"/>
      <c r="D507" s="108"/>
      <c r="E507" s="105">
        <f t="shared" ref="E507:E517" si="98">B507+C507+D507</f>
        <v>30</v>
      </c>
      <c r="F507" s="169">
        <f t="shared" si="92"/>
        <v>30</v>
      </c>
      <c r="G507" s="169">
        <v>30</v>
      </c>
      <c r="H507" s="169"/>
      <c r="I507" s="169"/>
      <c r="J507" s="168"/>
      <c r="K507" s="167" t="s">
        <v>2817</v>
      </c>
      <c r="L507" s="171"/>
    </row>
    <row r="508" s="72" customFormat="1" ht="24" customHeight="1" spans="1:12">
      <c r="A508" s="167" t="s">
        <v>2758</v>
      </c>
      <c r="B508" s="168">
        <v>104</v>
      </c>
      <c r="C508" s="108"/>
      <c r="D508" s="108"/>
      <c r="E508" s="105">
        <f t="shared" si="98"/>
        <v>104</v>
      </c>
      <c r="F508" s="169">
        <f t="shared" si="92"/>
        <v>104</v>
      </c>
      <c r="G508" s="169">
        <v>104</v>
      </c>
      <c r="H508" s="169"/>
      <c r="I508" s="169"/>
      <c r="J508" s="168"/>
      <c r="K508" s="167"/>
      <c r="L508" s="171"/>
    </row>
    <row r="509" s="72" customFormat="1" ht="24" customHeight="1" spans="1:12">
      <c r="A509" s="167" t="s">
        <v>2818</v>
      </c>
      <c r="B509" s="168">
        <v>6</v>
      </c>
      <c r="C509" s="108">
        <v>4</v>
      </c>
      <c r="D509" s="108"/>
      <c r="E509" s="105">
        <f t="shared" si="98"/>
        <v>10</v>
      </c>
      <c r="F509" s="169">
        <f t="shared" si="92"/>
        <v>10</v>
      </c>
      <c r="G509" s="169">
        <v>10</v>
      </c>
      <c r="H509" s="169"/>
      <c r="I509" s="169"/>
      <c r="J509" s="168"/>
      <c r="K509" s="167" t="s">
        <v>2819</v>
      </c>
      <c r="L509" s="171"/>
    </row>
    <row r="510" s="72" customFormat="1" ht="24" customHeight="1" spans="1:12">
      <c r="A510" s="167" t="s">
        <v>2820</v>
      </c>
      <c r="B510" s="168">
        <v>165</v>
      </c>
      <c r="C510" s="108"/>
      <c r="D510" s="108"/>
      <c r="E510" s="105">
        <f t="shared" si="98"/>
        <v>165</v>
      </c>
      <c r="F510" s="169">
        <f t="shared" si="92"/>
        <v>165</v>
      </c>
      <c r="G510" s="169">
        <v>165</v>
      </c>
      <c r="H510" s="169"/>
      <c r="I510" s="169"/>
      <c r="J510" s="168"/>
      <c r="K510" s="167" t="s">
        <v>2821</v>
      </c>
      <c r="L510" s="171"/>
    </row>
    <row r="511" s="72" customFormat="1" ht="24" customHeight="1" spans="1:12">
      <c r="A511" s="167" t="s">
        <v>2822</v>
      </c>
      <c r="B511" s="169"/>
      <c r="C511" s="108"/>
      <c r="D511" s="108"/>
      <c r="E511" s="105">
        <f t="shared" si="98"/>
        <v>0</v>
      </c>
      <c r="F511" s="169">
        <f t="shared" si="92"/>
        <v>0</v>
      </c>
      <c r="G511" s="169">
        <v>0</v>
      </c>
      <c r="H511" s="169"/>
      <c r="I511" s="169"/>
      <c r="J511" s="168"/>
      <c r="K511" s="167" t="s">
        <v>2823</v>
      </c>
      <c r="L511" s="171"/>
    </row>
    <row r="512" s="72" customFormat="1" ht="24" customHeight="1" spans="1:12">
      <c r="A512" s="178" t="s">
        <v>2824</v>
      </c>
      <c r="B512" s="169"/>
      <c r="C512" s="108">
        <v>20</v>
      </c>
      <c r="D512" s="108"/>
      <c r="E512" s="105">
        <f t="shared" si="98"/>
        <v>20</v>
      </c>
      <c r="F512" s="169">
        <f t="shared" si="92"/>
        <v>20</v>
      </c>
      <c r="G512" s="169">
        <v>20</v>
      </c>
      <c r="H512" s="169"/>
      <c r="I512" s="169"/>
      <c r="J512" s="168"/>
      <c r="K512" s="167" t="s">
        <v>2825</v>
      </c>
      <c r="L512" s="171"/>
    </row>
    <row r="513" s="72" customFormat="1" ht="24" customHeight="1" spans="1:12">
      <c r="A513" s="178" t="s">
        <v>2826</v>
      </c>
      <c r="B513" s="169"/>
      <c r="C513" s="108"/>
      <c r="D513" s="108"/>
      <c r="E513" s="105">
        <f t="shared" si="98"/>
        <v>0</v>
      </c>
      <c r="F513" s="169">
        <f t="shared" si="92"/>
        <v>0</v>
      </c>
      <c r="G513" s="169"/>
      <c r="H513" s="169"/>
      <c r="I513" s="169"/>
      <c r="J513" s="184"/>
      <c r="K513" s="167" t="s">
        <v>2289</v>
      </c>
      <c r="L513" s="171" t="s">
        <v>2754</v>
      </c>
    </row>
    <row r="514" s="72" customFormat="1" ht="24" customHeight="1" spans="1:12">
      <c r="A514" s="178" t="s">
        <v>2827</v>
      </c>
      <c r="B514" s="187">
        <v>74</v>
      </c>
      <c r="C514" s="108"/>
      <c r="D514" s="108"/>
      <c r="E514" s="105">
        <f t="shared" si="98"/>
        <v>74</v>
      </c>
      <c r="F514" s="169">
        <f t="shared" si="92"/>
        <v>74</v>
      </c>
      <c r="G514" s="169"/>
      <c r="H514" s="169">
        <v>74</v>
      </c>
      <c r="I514" s="169"/>
      <c r="J514" s="168"/>
      <c r="K514" s="167"/>
      <c r="L514" s="171"/>
    </row>
    <row r="515" s="72" customFormat="1" ht="24" customHeight="1" spans="1:12">
      <c r="A515" s="173" t="s">
        <v>2828</v>
      </c>
      <c r="B515" s="173">
        <f>SUM(B507:B514)</f>
        <v>379</v>
      </c>
      <c r="C515" s="173">
        <f>SUM(C507:C514)</f>
        <v>24</v>
      </c>
      <c r="D515" s="173">
        <f>SUM(D507:D514)</f>
        <v>0</v>
      </c>
      <c r="E515" s="173">
        <f>SUM(E507:E514)</f>
        <v>403</v>
      </c>
      <c r="F515" s="173">
        <f t="shared" ref="F515:F562" si="99">SUM(G515:I515)</f>
        <v>403</v>
      </c>
      <c r="G515" s="173">
        <f>SUM(G507:G514)</f>
        <v>329</v>
      </c>
      <c r="H515" s="173">
        <f>SUM(H507:H514)</f>
        <v>74</v>
      </c>
      <c r="I515" s="173">
        <f>SUM(I507:I514)</f>
        <v>0</v>
      </c>
      <c r="J515" s="173">
        <f>SUM(J507:J514)</f>
        <v>0</v>
      </c>
      <c r="K515" s="182"/>
      <c r="L515" s="183"/>
    </row>
    <row r="516" s="72" customFormat="1" ht="24" customHeight="1" spans="1:12">
      <c r="A516" s="167" t="s">
        <v>2829</v>
      </c>
      <c r="B516" s="168">
        <v>120</v>
      </c>
      <c r="C516" s="108"/>
      <c r="D516" s="108"/>
      <c r="E516" s="105">
        <f t="shared" ref="E516:E520" si="100">B516+C516+D516</f>
        <v>120</v>
      </c>
      <c r="F516" s="169">
        <f t="shared" si="99"/>
        <v>120</v>
      </c>
      <c r="G516" s="169">
        <v>120</v>
      </c>
      <c r="H516" s="169"/>
      <c r="I516" s="169"/>
      <c r="J516" s="168"/>
      <c r="K516" s="167" t="s">
        <v>2830</v>
      </c>
      <c r="L516" s="171"/>
    </row>
    <row r="517" s="72" customFormat="1" ht="24" customHeight="1" spans="1:12">
      <c r="A517" s="167" t="s">
        <v>2831</v>
      </c>
      <c r="B517" s="168">
        <v>190</v>
      </c>
      <c r="C517" s="108"/>
      <c r="D517" s="108"/>
      <c r="E517" s="105">
        <f t="shared" si="100"/>
        <v>190</v>
      </c>
      <c r="F517" s="169">
        <f t="shared" si="99"/>
        <v>190</v>
      </c>
      <c r="G517" s="169">
        <v>190</v>
      </c>
      <c r="H517" s="169"/>
      <c r="I517" s="169"/>
      <c r="J517" s="168"/>
      <c r="K517" s="167" t="s">
        <v>2832</v>
      </c>
      <c r="L517" s="171"/>
    </row>
    <row r="518" s="72" customFormat="1" ht="24" customHeight="1" spans="1:12">
      <c r="A518" s="167" t="s">
        <v>2833</v>
      </c>
      <c r="B518" s="168">
        <v>290</v>
      </c>
      <c r="C518" s="108"/>
      <c r="D518" s="108"/>
      <c r="E518" s="105">
        <f t="shared" si="100"/>
        <v>290</v>
      </c>
      <c r="F518" s="169">
        <f t="shared" si="99"/>
        <v>290</v>
      </c>
      <c r="G518" s="169">
        <v>290</v>
      </c>
      <c r="H518" s="169"/>
      <c r="I518" s="169"/>
      <c r="J518" s="168"/>
      <c r="K518" s="167" t="s">
        <v>2834</v>
      </c>
      <c r="L518" s="171"/>
    </row>
    <row r="519" s="72" customFormat="1" ht="24" customHeight="1" spans="1:12">
      <c r="A519" s="167" t="s">
        <v>2835</v>
      </c>
      <c r="B519" s="168">
        <v>100</v>
      </c>
      <c r="C519" s="108"/>
      <c r="D519" s="108"/>
      <c r="E519" s="105">
        <f t="shared" si="100"/>
        <v>100</v>
      </c>
      <c r="F519" s="169">
        <f t="shared" si="99"/>
        <v>100</v>
      </c>
      <c r="G519" s="169">
        <v>100</v>
      </c>
      <c r="H519" s="169"/>
      <c r="I519" s="169"/>
      <c r="J519" s="168"/>
      <c r="K519" s="167" t="s">
        <v>2836</v>
      </c>
      <c r="L519" s="171"/>
    </row>
    <row r="520" s="72" customFormat="1" ht="24" customHeight="1" spans="1:12">
      <c r="A520" s="167" t="s">
        <v>2837</v>
      </c>
      <c r="B520" s="169">
        <v>300</v>
      </c>
      <c r="C520" s="108"/>
      <c r="D520" s="108"/>
      <c r="E520" s="105">
        <f t="shared" si="100"/>
        <v>300</v>
      </c>
      <c r="F520" s="169">
        <f t="shared" si="99"/>
        <v>300</v>
      </c>
      <c r="G520" s="169">
        <v>300</v>
      </c>
      <c r="H520" s="169"/>
      <c r="I520" s="169"/>
      <c r="J520" s="168"/>
      <c r="K520" s="167"/>
      <c r="L520" s="171"/>
    </row>
    <row r="521" s="72" customFormat="1" ht="24" customHeight="1" spans="1:12">
      <c r="A521" s="173" t="s">
        <v>2838</v>
      </c>
      <c r="B521" s="173">
        <f>SUM(B516:B520)</f>
        <v>1000</v>
      </c>
      <c r="C521" s="173">
        <f>SUM(C516:C520)</f>
        <v>0</v>
      </c>
      <c r="D521" s="173">
        <f>SUM(D516:D520)</f>
        <v>0</v>
      </c>
      <c r="E521" s="173">
        <f>SUM(E516:E520)</f>
        <v>1000</v>
      </c>
      <c r="F521" s="173">
        <f t="shared" si="99"/>
        <v>1000</v>
      </c>
      <c r="G521" s="173">
        <f t="shared" ref="G521:J521" si="101">SUM(G516:G520)</f>
        <v>1000</v>
      </c>
      <c r="H521" s="173">
        <f t="shared" si="101"/>
        <v>0</v>
      </c>
      <c r="I521" s="173">
        <f t="shared" si="101"/>
        <v>0</v>
      </c>
      <c r="J521" s="173">
        <f t="shared" si="101"/>
        <v>0</v>
      </c>
      <c r="K521" s="203"/>
      <c r="L521" s="183"/>
    </row>
    <row r="522" s="72" customFormat="1" ht="24" customHeight="1" spans="1:12">
      <c r="A522" s="188" t="s">
        <v>2839</v>
      </c>
      <c r="B522" s="189">
        <v>179</v>
      </c>
      <c r="C522" s="108"/>
      <c r="D522" s="108"/>
      <c r="E522" s="105">
        <f t="shared" ref="E522:E525" si="102">B522+C522+D522</f>
        <v>179</v>
      </c>
      <c r="F522" s="169">
        <f t="shared" si="99"/>
        <v>179</v>
      </c>
      <c r="G522" s="190"/>
      <c r="H522" s="190">
        <v>179</v>
      </c>
      <c r="I522" s="190"/>
      <c r="J522" s="189"/>
      <c r="K522" s="167"/>
      <c r="L522" s="171"/>
    </row>
    <row r="523" s="72" customFormat="1" ht="24" customHeight="1" spans="1:12">
      <c r="A523" s="188" t="s">
        <v>2840</v>
      </c>
      <c r="B523" s="189">
        <v>80</v>
      </c>
      <c r="C523" s="108"/>
      <c r="D523" s="108"/>
      <c r="E523" s="105">
        <f t="shared" si="102"/>
        <v>80</v>
      </c>
      <c r="F523" s="169">
        <f t="shared" si="99"/>
        <v>80</v>
      </c>
      <c r="G523" s="190"/>
      <c r="H523" s="190">
        <v>80</v>
      </c>
      <c r="I523" s="190"/>
      <c r="J523" s="189"/>
      <c r="K523" s="167"/>
      <c r="L523" s="171"/>
    </row>
    <row r="524" s="72" customFormat="1" ht="24" customHeight="1" spans="1:12">
      <c r="A524" s="188" t="s">
        <v>2841</v>
      </c>
      <c r="B524" s="189">
        <v>50</v>
      </c>
      <c r="C524" s="108"/>
      <c r="D524" s="108"/>
      <c r="E524" s="105">
        <f t="shared" si="102"/>
        <v>50</v>
      </c>
      <c r="F524" s="169">
        <f t="shared" si="99"/>
        <v>50</v>
      </c>
      <c r="G524" s="190"/>
      <c r="H524" s="190">
        <v>50</v>
      </c>
      <c r="I524" s="190"/>
      <c r="J524" s="189"/>
      <c r="K524" s="167"/>
      <c r="L524" s="171"/>
    </row>
    <row r="525" s="72" customFormat="1" ht="24" customHeight="1" spans="1:12">
      <c r="A525" s="188" t="s">
        <v>2842</v>
      </c>
      <c r="B525" s="189">
        <v>90</v>
      </c>
      <c r="C525" s="108"/>
      <c r="D525" s="108"/>
      <c r="E525" s="105">
        <f t="shared" si="102"/>
        <v>90</v>
      </c>
      <c r="F525" s="169">
        <f t="shared" si="99"/>
        <v>90</v>
      </c>
      <c r="G525" s="190"/>
      <c r="H525" s="190">
        <v>90</v>
      </c>
      <c r="I525" s="190"/>
      <c r="J525" s="189"/>
      <c r="K525" s="167"/>
      <c r="L525" s="171"/>
    </row>
    <row r="526" s="72" customFormat="1" ht="24" customHeight="1" spans="1:12">
      <c r="A526" s="173" t="s">
        <v>2843</v>
      </c>
      <c r="B526" s="173">
        <f>SUM(B522:B525)</f>
        <v>399</v>
      </c>
      <c r="C526" s="173">
        <f>SUM(C522:C525)</f>
        <v>0</v>
      </c>
      <c r="D526" s="173">
        <f>SUM(D522:D525)</f>
        <v>0</v>
      </c>
      <c r="E526" s="173">
        <f>SUM(E522:E525)</f>
        <v>399</v>
      </c>
      <c r="F526" s="173">
        <f t="shared" si="99"/>
        <v>399</v>
      </c>
      <c r="G526" s="173">
        <f t="shared" ref="G526:J526" si="103">SUM(G522:G525)</f>
        <v>0</v>
      </c>
      <c r="H526" s="173">
        <f t="shared" si="103"/>
        <v>399</v>
      </c>
      <c r="I526" s="173">
        <f t="shared" si="103"/>
        <v>0</v>
      </c>
      <c r="J526" s="173">
        <f t="shared" si="103"/>
        <v>0</v>
      </c>
      <c r="K526" s="167"/>
      <c r="L526" s="183"/>
    </row>
    <row r="527" s="72" customFormat="1" ht="24" customHeight="1" spans="1:12">
      <c r="A527" s="191" t="s">
        <v>2844</v>
      </c>
      <c r="B527" s="192"/>
      <c r="C527" s="108">
        <v>30</v>
      </c>
      <c r="D527" s="108"/>
      <c r="E527" s="105">
        <f t="shared" ref="E527:E537" si="104">B527+C527+D527</f>
        <v>30</v>
      </c>
      <c r="F527" s="169">
        <f t="shared" si="99"/>
        <v>30</v>
      </c>
      <c r="G527" s="192">
        <v>30</v>
      </c>
      <c r="H527" s="192"/>
      <c r="I527" s="192"/>
      <c r="J527" s="178"/>
      <c r="K527" s="204"/>
      <c r="L527" s="171"/>
    </row>
    <row r="528" s="72" customFormat="1" ht="24" customHeight="1" spans="1:12">
      <c r="A528" s="191" t="s">
        <v>2845</v>
      </c>
      <c r="B528" s="192"/>
      <c r="C528" s="108"/>
      <c r="D528" s="108"/>
      <c r="E528" s="105">
        <f t="shared" si="104"/>
        <v>0</v>
      </c>
      <c r="F528" s="169">
        <f t="shared" si="99"/>
        <v>0</v>
      </c>
      <c r="G528" s="192"/>
      <c r="H528" s="192"/>
      <c r="I528" s="192"/>
      <c r="J528" s="178"/>
      <c r="K528" s="204"/>
      <c r="L528" s="171"/>
    </row>
    <row r="529" s="72" customFormat="1" ht="24" customHeight="1" spans="1:12">
      <c r="A529" s="191" t="s">
        <v>2846</v>
      </c>
      <c r="B529" s="193">
        <v>93</v>
      </c>
      <c r="C529" s="108"/>
      <c r="D529" s="108"/>
      <c r="E529" s="105">
        <f t="shared" si="104"/>
        <v>93</v>
      </c>
      <c r="F529" s="169">
        <f t="shared" si="99"/>
        <v>0</v>
      </c>
      <c r="G529" s="192"/>
      <c r="H529" s="192"/>
      <c r="I529" s="192"/>
      <c r="J529" s="178">
        <v>93</v>
      </c>
      <c r="K529" s="205"/>
      <c r="L529" s="206" t="s">
        <v>2754</v>
      </c>
    </row>
    <row r="530" s="72" customFormat="1" ht="24" customHeight="1" spans="1:12">
      <c r="A530" s="191" t="s">
        <v>2847</v>
      </c>
      <c r="B530" s="193">
        <v>55</v>
      </c>
      <c r="C530" s="108"/>
      <c r="D530" s="108"/>
      <c r="E530" s="105">
        <f t="shared" si="104"/>
        <v>55</v>
      </c>
      <c r="F530" s="169">
        <f t="shared" si="99"/>
        <v>0</v>
      </c>
      <c r="G530" s="192"/>
      <c r="H530" s="192"/>
      <c r="I530" s="192"/>
      <c r="J530" s="178">
        <v>55</v>
      </c>
      <c r="K530" s="205"/>
      <c r="L530" s="206" t="s">
        <v>2754</v>
      </c>
    </row>
    <row r="531" s="72" customFormat="1" ht="24" customHeight="1" spans="1:12">
      <c r="A531" s="191" t="s">
        <v>2848</v>
      </c>
      <c r="B531" s="193">
        <v>40</v>
      </c>
      <c r="C531" s="108"/>
      <c r="D531" s="108"/>
      <c r="E531" s="105">
        <f t="shared" si="104"/>
        <v>40</v>
      </c>
      <c r="F531" s="169">
        <f t="shared" si="99"/>
        <v>0</v>
      </c>
      <c r="G531" s="192"/>
      <c r="H531" s="192"/>
      <c r="I531" s="192"/>
      <c r="J531" s="178">
        <v>40</v>
      </c>
      <c r="K531" s="205"/>
      <c r="L531" s="206" t="s">
        <v>2754</v>
      </c>
    </row>
    <row r="532" s="72" customFormat="1" ht="24" customHeight="1" spans="1:12">
      <c r="A532" s="191" t="s">
        <v>2849</v>
      </c>
      <c r="B532" s="193">
        <v>170</v>
      </c>
      <c r="C532" s="108"/>
      <c r="D532" s="108"/>
      <c r="E532" s="105">
        <f t="shared" si="104"/>
        <v>170</v>
      </c>
      <c r="F532" s="169">
        <f t="shared" si="99"/>
        <v>0</v>
      </c>
      <c r="G532" s="192"/>
      <c r="H532" s="192"/>
      <c r="I532" s="192"/>
      <c r="J532" s="178">
        <v>170</v>
      </c>
      <c r="K532" s="205"/>
      <c r="L532" s="206" t="s">
        <v>2754</v>
      </c>
    </row>
    <row r="533" s="72" customFormat="1" ht="24" customHeight="1" spans="1:12">
      <c r="A533" s="191" t="s">
        <v>2850</v>
      </c>
      <c r="B533" s="193">
        <v>100</v>
      </c>
      <c r="C533" s="108"/>
      <c r="D533" s="108"/>
      <c r="E533" s="105">
        <f t="shared" si="104"/>
        <v>100</v>
      </c>
      <c r="F533" s="169">
        <f t="shared" si="99"/>
        <v>0</v>
      </c>
      <c r="G533" s="192"/>
      <c r="H533" s="192"/>
      <c r="I533" s="192"/>
      <c r="J533" s="178">
        <v>100</v>
      </c>
      <c r="K533" s="205"/>
      <c r="L533" s="206" t="s">
        <v>2754</v>
      </c>
    </row>
    <row r="534" s="72" customFormat="1" ht="24" customHeight="1" spans="1:12">
      <c r="A534" s="191" t="s">
        <v>2851</v>
      </c>
      <c r="B534" s="193">
        <v>50</v>
      </c>
      <c r="C534" s="108"/>
      <c r="D534" s="108"/>
      <c r="E534" s="105">
        <f t="shared" si="104"/>
        <v>50</v>
      </c>
      <c r="F534" s="169">
        <f t="shared" si="99"/>
        <v>0</v>
      </c>
      <c r="G534" s="192"/>
      <c r="H534" s="192"/>
      <c r="I534" s="192"/>
      <c r="J534" s="178">
        <v>50</v>
      </c>
      <c r="K534" s="205"/>
      <c r="L534" s="206" t="s">
        <v>2754</v>
      </c>
    </row>
    <row r="535" s="72" customFormat="1" ht="24" customHeight="1" spans="1:12">
      <c r="A535" s="191" t="s">
        <v>2852</v>
      </c>
      <c r="B535" s="193">
        <v>60</v>
      </c>
      <c r="C535" s="108"/>
      <c r="D535" s="108"/>
      <c r="E535" s="105">
        <f t="shared" si="104"/>
        <v>60</v>
      </c>
      <c r="F535" s="169">
        <f t="shared" si="99"/>
        <v>0</v>
      </c>
      <c r="G535" s="192"/>
      <c r="H535" s="192"/>
      <c r="I535" s="192"/>
      <c r="J535" s="178">
        <v>60</v>
      </c>
      <c r="K535" s="205"/>
      <c r="L535" s="206" t="s">
        <v>2754</v>
      </c>
    </row>
    <row r="536" s="72" customFormat="1" ht="24" customHeight="1" spans="1:12">
      <c r="A536" s="191" t="s">
        <v>2853</v>
      </c>
      <c r="B536" s="192">
        <v>202</v>
      </c>
      <c r="C536" s="108"/>
      <c r="D536" s="108">
        <v>-102</v>
      </c>
      <c r="E536" s="105">
        <f t="shared" si="104"/>
        <v>100</v>
      </c>
      <c r="F536" s="169">
        <f t="shared" si="99"/>
        <v>100</v>
      </c>
      <c r="G536" s="192"/>
      <c r="H536" s="192">
        <v>100</v>
      </c>
      <c r="I536" s="192"/>
      <c r="J536" s="178"/>
      <c r="K536" s="205"/>
      <c r="L536" s="171"/>
    </row>
    <row r="537" s="72" customFormat="1" ht="24" customHeight="1" spans="1:12">
      <c r="A537" s="191" t="s">
        <v>2854</v>
      </c>
      <c r="B537" s="192">
        <v>700</v>
      </c>
      <c r="C537" s="108"/>
      <c r="D537" s="108"/>
      <c r="E537" s="105">
        <f t="shared" si="104"/>
        <v>700</v>
      </c>
      <c r="F537" s="169">
        <f t="shared" si="99"/>
        <v>700</v>
      </c>
      <c r="G537" s="192"/>
      <c r="H537" s="192">
        <v>700</v>
      </c>
      <c r="I537" s="192"/>
      <c r="J537" s="178"/>
      <c r="K537" s="205"/>
      <c r="L537" s="171"/>
    </row>
    <row r="538" s="72" customFormat="1" ht="24" customHeight="1" spans="1:12">
      <c r="A538" s="173" t="s">
        <v>2855</v>
      </c>
      <c r="B538" s="173">
        <f>SUM(B527:B537)</f>
        <v>1470</v>
      </c>
      <c r="C538" s="173">
        <f>SUM(C527:C537)</f>
        <v>30</v>
      </c>
      <c r="D538" s="173">
        <f>SUM(D527:D537)</f>
        <v>-102</v>
      </c>
      <c r="E538" s="173">
        <f>SUM(E527:E537)</f>
        <v>1398</v>
      </c>
      <c r="F538" s="173">
        <f t="shared" si="99"/>
        <v>830</v>
      </c>
      <c r="G538" s="173">
        <f t="shared" ref="G538:J538" si="105">SUM(G527:G537)</f>
        <v>30</v>
      </c>
      <c r="H538" s="173">
        <f t="shared" si="105"/>
        <v>800</v>
      </c>
      <c r="I538" s="173">
        <f t="shared" si="105"/>
        <v>0</v>
      </c>
      <c r="J538" s="173">
        <f t="shared" si="105"/>
        <v>568</v>
      </c>
      <c r="K538" s="167"/>
      <c r="L538" s="183"/>
    </row>
    <row r="539" s="72" customFormat="1" ht="24" customHeight="1" spans="1:12">
      <c r="A539" s="167" t="s">
        <v>2856</v>
      </c>
      <c r="B539" s="169">
        <v>22.852</v>
      </c>
      <c r="C539" s="108">
        <v>0.728</v>
      </c>
      <c r="D539" s="108"/>
      <c r="E539" s="105">
        <v>23.58</v>
      </c>
      <c r="F539" s="169">
        <f t="shared" si="99"/>
        <v>23.58</v>
      </c>
      <c r="G539" s="169"/>
      <c r="H539" s="169">
        <v>23.58</v>
      </c>
      <c r="I539" s="169"/>
      <c r="J539" s="178"/>
      <c r="K539" s="167"/>
      <c r="L539" s="171"/>
    </row>
    <row r="540" s="72" customFormat="1" ht="24" customHeight="1" spans="1:12">
      <c r="A540" s="167" t="s">
        <v>2857</v>
      </c>
      <c r="B540" s="169">
        <v>31.459</v>
      </c>
      <c r="C540" s="108"/>
      <c r="D540" s="108">
        <v>-31.459</v>
      </c>
      <c r="E540" s="105">
        <v>0</v>
      </c>
      <c r="F540" s="169">
        <f t="shared" si="99"/>
        <v>0</v>
      </c>
      <c r="G540" s="169"/>
      <c r="H540" s="169">
        <v>0</v>
      </c>
      <c r="I540" s="169"/>
      <c r="J540" s="178"/>
      <c r="K540" s="167"/>
      <c r="L540" s="171"/>
    </row>
    <row r="541" s="72" customFormat="1" ht="24" customHeight="1" spans="1:12">
      <c r="A541" s="172" t="s">
        <v>2858</v>
      </c>
      <c r="B541" s="169"/>
      <c r="C541" s="108">
        <v>131.2</v>
      </c>
      <c r="D541" s="108"/>
      <c r="E541" s="105">
        <v>131.2</v>
      </c>
      <c r="F541" s="169">
        <f t="shared" si="99"/>
        <v>131.2</v>
      </c>
      <c r="G541" s="169"/>
      <c r="H541" s="169">
        <v>131.2</v>
      </c>
      <c r="I541" s="169"/>
      <c r="J541" s="178"/>
      <c r="K541" s="167"/>
      <c r="L541" s="171"/>
    </row>
    <row r="542" s="72" customFormat="1" ht="24" customHeight="1" spans="1:12">
      <c r="A542" s="173" t="s">
        <v>2859</v>
      </c>
      <c r="B542" s="173">
        <f>SUM(B539:B541)</f>
        <v>54.311</v>
      </c>
      <c r="C542" s="173">
        <f>SUM(C539:C541)</f>
        <v>131.928</v>
      </c>
      <c r="D542" s="173">
        <f>SUM(D539:D541)</f>
        <v>-31.459</v>
      </c>
      <c r="E542" s="173">
        <f>SUM(E539:E541)</f>
        <v>154.78</v>
      </c>
      <c r="F542" s="173">
        <f t="shared" si="99"/>
        <v>154.78</v>
      </c>
      <c r="G542" s="173">
        <f t="shared" ref="G542:J542" si="106">SUM(G539:G541)</f>
        <v>0</v>
      </c>
      <c r="H542" s="173">
        <f t="shared" si="106"/>
        <v>154.78</v>
      </c>
      <c r="I542" s="173">
        <f t="shared" si="106"/>
        <v>0</v>
      </c>
      <c r="J542" s="173">
        <f t="shared" si="106"/>
        <v>0</v>
      </c>
      <c r="K542" s="178" t="s">
        <v>2860</v>
      </c>
      <c r="L542" s="183"/>
    </row>
    <row r="543" s="72" customFormat="1" ht="24" customHeight="1" spans="1:12">
      <c r="A543" s="167" t="s">
        <v>2861</v>
      </c>
      <c r="B543" s="169">
        <v>72</v>
      </c>
      <c r="C543" s="194">
        <v>8</v>
      </c>
      <c r="D543" s="108"/>
      <c r="E543" s="105">
        <f>B543+C543+D543</f>
        <v>80</v>
      </c>
      <c r="F543" s="169">
        <f t="shared" si="99"/>
        <v>80</v>
      </c>
      <c r="G543" s="169">
        <v>80</v>
      </c>
      <c r="H543" s="173"/>
      <c r="I543" s="173"/>
      <c r="J543" s="178"/>
      <c r="K543" s="167"/>
      <c r="L543" s="171"/>
    </row>
    <row r="544" s="72" customFormat="1" ht="24" customHeight="1" spans="1:12">
      <c r="A544" s="167" t="s">
        <v>2862</v>
      </c>
      <c r="B544" s="169">
        <v>50</v>
      </c>
      <c r="C544" s="108"/>
      <c r="D544" s="108"/>
      <c r="E544" s="105">
        <f>B544+C544+D544</f>
        <v>50</v>
      </c>
      <c r="F544" s="169">
        <f t="shared" si="99"/>
        <v>50</v>
      </c>
      <c r="G544" s="169">
        <v>50</v>
      </c>
      <c r="H544" s="169"/>
      <c r="I544" s="169"/>
      <c r="J544" s="178"/>
      <c r="K544" s="182"/>
      <c r="L544" s="171"/>
    </row>
    <row r="545" s="72" customFormat="1" ht="24" customHeight="1" spans="1:12">
      <c r="A545" s="167" t="s">
        <v>2863</v>
      </c>
      <c r="B545" s="169">
        <v>50</v>
      </c>
      <c r="C545" s="108"/>
      <c r="D545" s="108"/>
      <c r="E545" s="105">
        <f>B545+C545+D545</f>
        <v>50</v>
      </c>
      <c r="F545" s="169">
        <f t="shared" si="99"/>
        <v>50</v>
      </c>
      <c r="G545" s="169"/>
      <c r="H545" s="169">
        <v>50</v>
      </c>
      <c r="I545" s="169"/>
      <c r="J545" s="178"/>
      <c r="K545" s="167"/>
      <c r="L545" s="171"/>
    </row>
    <row r="546" s="72" customFormat="1" ht="24" customHeight="1" spans="1:12">
      <c r="A546" s="173" t="s">
        <v>2864</v>
      </c>
      <c r="B546" s="173">
        <f>SUM(B543:B545)</f>
        <v>172</v>
      </c>
      <c r="C546" s="173">
        <f>SUM(C543:C545)</f>
        <v>8</v>
      </c>
      <c r="D546" s="173">
        <f>SUM(D543:D545)</f>
        <v>0</v>
      </c>
      <c r="E546" s="173">
        <f>SUM(E543:E545)</f>
        <v>180</v>
      </c>
      <c r="F546" s="173">
        <f t="shared" si="99"/>
        <v>180</v>
      </c>
      <c r="G546" s="173">
        <f>SUM(G543:G545)</f>
        <v>130</v>
      </c>
      <c r="H546" s="173">
        <f>SUM(H543:H545)</f>
        <v>50</v>
      </c>
      <c r="I546" s="173">
        <f>SUM(I543:I545)</f>
        <v>0</v>
      </c>
      <c r="J546" s="173">
        <f>SUM(J543:J545)</f>
        <v>0</v>
      </c>
      <c r="K546" s="167"/>
      <c r="L546" s="183"/>
    </row>
    <row r="547" s="72" customFormat="1" ht="24" customHeight="1" spans="1:12">
      <c r="A547" s="167" t="s">
        <v>2865</v>
      </c>
      <c r="B547" s="187">
        <v>10.607</v>
      </c>
      <c r="C547" s="108">
        <v>9.393</v>
      </c>
      <c r="D547" s="108"/>
      <c r="E547" s="105">
        <f>B547+C547+D547</f>
        <v>20</v>
      </c>
      <c r="F547" s="169">
        <f t="shared" si="99"/>
        <v>0</v>
      </c>
      <c r="G547" s="169"/>
      <c r="H547" s="169"/>
      <c r="I547" s="169"/>
      <c r="J547" s="169">
        <v>20</v>
      </c>
      <c r="K547" s="182"/>
      <c r="L547" s="171" t="s">
        <v>2754</v>
      </c>
    </row>
    <row r="548" s="72" customFormat="1" ht="24" customHeight="1" spans="1:12">
      <c r="A548" s="195" t="s">
        <v>2866</v>
      </c>
      <c r="B548" s="195">
        <f>SUM(B547:B547)</f>
        <v>10.607</v>
      </c>
      <c r="C548" s="195">
        <f t="shared" ref="C548:J548" si="107">SUM(C547:C547)</f>
        <v>9.393</v>
      </c>
      <c r="D548" s="195">
        <f t="shared" si="107"/>
        <v>0</v>
      </c>
      <c r="E548" s="195">
        <f t="shared" si="107"/>
        <v>20</v>
      </c>
      <c r="F548" s="195">
        <f t="shared" si="107"/>
        <v>0</v>
      </c>
      <c r="G548" s="195">
        <f t="shared" si="107"/>
        <v>0</v>
      </c>
      <c r="H548" s="195">
        <f t="shared" si="107"/>
        <v>0</v>
      </c>
      <c r="I548" s="195">
        <f t="shared" si="107"/>
        <v>0</v>
      </c>
      <c r="J548" s="195">
        <f t="shared" si="107"/>
        <v>20</v>
      </c>
      <c r="K548" s="167"/>
      <c r="L548" s="183"/>
    </row>
    <row r="549" s="72" customFormat="1" ht="24" customHeight="1" spans="1:12">
      <c r="A549" s="167" t="s">
        <v>2867</v>
      </c>
      <c r="B549" s="169">
        <v>0</v>
      </c>
      <c r="C549" s="108"/>
      <c r="D549" s="108"/>
      <c r="E549" s="105">
        <f t="shared" ref="E547:E551" si="108">B549+C549+D549</f>
        <v>0</v>
      </c>
      <c r="F549" s="169">
        <f t="shared" ref="F549:F573" si="109">SUM(G549:I549)</f>
        <v>0</v>
      </c>
      <c r="G549" s="173"/>
      <c r="H549" s="173"/>
      <c r="I549" s="173"/>
      <c r="J549" s="178"/>
      <c r="K549" s="167" t="s">
        <v>2868</v>
      </c>
      <c r="L549" s="171"/>
    </row>
    <row r="550" s="72" customFormat="1" ht="24" customHeight="1" spans="1:12">
      <c r="A550" s="173" t="s">
        <v>2869</v>
      </c>
      <c r="B550" s="173">
        <f>SUM(B549:B549)</f>
        <v>0</v>
      </c>
      <c r="C550" s="173">
        <f>SUM(C549:C549)</f>
        <v>0</v>
      </c>
      <c r="D550" s="173">
        <f>SUM(D549:D549)</f>
        <v>0</v>
      </c>
      <c r="E550" s="173">
        <f>SUM(E549:E549)</f>
        <v>0</v>
      </c>
      <c r="F550" s="169">
        <f t="shared" si="109"/>
        <v>0</v>
      </c>
      <c r="G550" s="169"/>
      <c r="H550" s="169"/>
      <c r="I550" s="169"/>
      <c r="J550" s="203"/>
      <c r="K550" s="167"/>
      <c r="L550" s="183"/>
    </row>
    <row r="551" s="72" customFormat="1" ht="24" customHeight="1" spans="1:12">
      <c r="A551" s="172" t="s">
        <v>2870</v>
      </c>
      <c r="B551" s="173"/>
      <c r="C551" s="108">
        <v>30</v>
      </c>
      <c r="D551" s="108"/>
      <c r="E551" s="105">
        <f t="shared" si="108"/>
        <v>30</v>
      </c>
      <c r="F551" s="169">
        <f t="shared" si="109"/>
        <v>30</v>
      </c>
      <c r="G551" s="169"/>
      <c r="H551" s="169">
        <v>30</v>
      </c>
      <c r="I551" s="169"/>
      <c r="J551" s="203"/>
      <c r="K551" s="178" t="s">
        <v>2871</v>
      </c>
      <c r="L551" s="183"/>
    </row>
    <row r="552" s="72" customFormat="1" ht="24" customHeight="1" spans="1:12">
      <c r="A552" s="196" t="s">
        <v>2872</v>
      </c>
      <c r="B552" s="173">
        <f>SUM(B551:B551)</f>
        <v>0</v>
      </c>
      <c r="C552" s="173">
        <f>SUM(C551:C551)</f>
        <v>30</v>
      </c>
      <c r="D552" s="173">
        <f>SUM(D551:D551)</f>
        <v>0</v>
      </c>
      <c r="E552" s="173">
        <f>SUM(E551:E551)</f>
        <v>30</v>
      </c>
      <c r="F552" s="173">
        <f t="shared" si="109"/>
        <v>30</v>
      </c>
      <c r="G552" s="173">
        <f t="shared" ref="G552:J552" si="110">SUM(G551:G551)</f>
        <v>0</v>
      </c>
      <c r="H552" s="173">
        <f t="shared" si="110"/>
        <v>30</v>
      </c>
      <c r="I552" s="173">
        <f t="shared" si="110"/>
        <v>0</v>
      </c>
      <c r="J552" s="173">
        <f t="shared" si="110"/>
        <v>0</v>
      </c>
      <c r="K552" s="167"/>
      <c r="L552" s="183"/>
    </row>
    <row r="553" s="72" customFormat="1" ht="24" customHeight="1" spans="1:12">
      <c r="A553" s="177" t="s">
        <v>2873</v>
      </c>
      <c r="B553" s="168">
        <v>8</v>
      </c>
      <c r="C553" s="108">
        <v>152</v>
      </c>
      <c r="D553" s="108"/>
      <c r="E553" s="105">
        <f t="shared" ref="E553:E567" si="111">B553+C553+D553</f>
        <v>160</v>
      </c>
      <c r="F553" s="169">
        <f t="shared" si="109"/>
        <v>160</v>
      </c>
      <c r="G553" s="169">
        <v>160</v>
      </c>
      <c r="H553" s="169"/>
      <c r="I553" s="169"/>
      <c r="J553" s="178"/>
      <c r="K553" s="167" t="s">
        <v>2874</v>
      </c>
      <c r="L553" s="171"/>
    </row>
    <row r="554" s="72" customFormat="1" ht="24" customHeight="1" spans="1:12">
      <c r="A554" s="177" t="s">
        <v>2875</v>
      </c>
      <c r="B554" s="168">
        <v>12</v>
      </c>
      <c r="C554" s="108">
        <v>3</v>
      </c>
      <c r="D554" s="108"/>
      <c r="E554" s="105">
        <f t="shared" si="111"/>
        <v>15</v>
      </c>
      <c r="F554" s="169">
        <f t="shared" si="109"/>
        <v>15</v>
      </c>
      <c r="G554" s="169">
        <v>12</v>
      </c>
      <c r="H554" s="169">
        <v>3</v>
      </c>
      <c r="I554" s="169"/>
      <c r="J554" s="178"/>
      <c r="K554" s="167"/>
      <c r="L554" s="171"/>
    </row>
    <row r="555" s="72" customFormat="1" ht="24" customHeight="1" spans="1:12">
      <c r="A555" s="177" t="s">
        <v>2876</v>
      </c>
      <c r="B555" s="168">
        <v>16</v>
      </c>
      <c r="C555" s="108">
        <v>164</v>
      </c>
      <c r="D555" s="108"/>
      <c r="E555" s="105">
        <f t="shared" si="111"/>
        <v>180</v>
      </c>
      <c r="F555" s="169">
        <f t="shared" si="109"/>
        <v>180</v>
      </c>
      <c r="G555" s="169"/>
      <c r="H555" s="169">
        <v>180</v>
      </c>
      <c r="I555" s="169"/>
      <c r="J555" s="178"/>
      <c r="K555" s="167"/>
      <c r="L555" s="171"/>
    </row>
    <row r="556" s="72" customFormat="1" ht="24" customHeight="1" spans="1:12">
      <c r="A556" s="177" t="s">
        <v>2877</v>
      </c>
      <c r="B556" s="168">
        <v>20</v>
      </c>
      <c r="C556" s="108"/>
      <c r="D556" s="108"/>
      <c r="E556" s="105">
        <f t="shared" si="111"/>
        <v>20</v>
      </c>
      <c r="F556" s="169">
        <f t="shared" si="109"/>
        <v>20</v>
      </c>
      <c r="G556" s="169">
        <v>20</v>
      </c>
      <c r="H556" s="169"/>
      <c r="I556" s="169"/>
      <c r="J556" s="178"/>
      <c r="K556" s="167"/>
      <c r="L556" s="171"/>
    </row>
    <row r="557" s="72" customFormat="1" ht="24" customHeight="1" spans="1:12">
      <c r="A557" s="177" t="s">
        <v>2878</v>
      </c>
      <c r="B557" s="168">
        <v>120</v>
      </c>
      <c r="C557" s="108">
        <v>60</v>
      </c>
      <c r="D557" s="108"/>
      <c r="E557" s="105">
        <f t="shared" si="111"/>
        <v>180</v>
      </c>
      <c r="F557" s="169">
        <f t="shared" si="109"/>
        <v>180</v>
      </c>
      <c r="G557" s="169"/>
      <c r="H557" s="169">
        <v>180</v>
      </c>
      <c r="I557" s="169"/>
      <c r="J557" s="178"/>
      <c r="K557" s="167"/>
      <c r="L557" s="171"/>
    </row>
    <row r="558" s="72" customFormat="1" ht="24" customHeight="1" spans="1:12">
      <c r="A558" s="177" t="s">
        <v>2879</v>
      </c>
      <c r="B558" s="168">
        <v>25</v>
      </c>
      <c r="C558" s="108"/>
      <c r="D558" s="108">
        <v>-25</v>
      </c>
      <c r="E558" s="105">
        <f t="shared" si="111"/>
        <v>0</v>
      </c>
      <c r="F558" s="169">
        <f t="shared" si="109"/>
        <v>0</v>
      </c>
      <c r="G558" s="169"/>
      <c r="H558" s="169"/>
      <c r="I558" s="169"/>
      <c r="J558" s="178"/>
      <c r="K558" s="167"/>
      <c r="L558" s="171"/>
    </row>
    <row r="559" s="72" customFormat="1" ht="24" customHeight="1" spans="1:12">
      <c r="A559" s="177" t="s">
        <v>2880</v>
      </c>
      <c r="B559" s="168">
        <v>80</v>
      </c>
      <c r="C559" s="108">
        <v>110</v>
      </c>
      <c r="D559" s="108"/>
      <c r="E559" s="105">
        <f t="shared" si="111"/>
        <v>190</v>
      </c>
      <c r="F559" s="169">
        <f t="shared" si="109"/>
        <v>190</v>
      </c>
      <c r="G559" s="169">
        <v>20</v>
      </c>
      <c r="H559" s="169">
        <v>170</v>
      </c>
      <c r="I559" s="169"/>
      <c r="J559" s="178"/>
      <c r="K559" s="167"/>
      <c r="L559" s="171"/>
    </row>
    <row r="560" s="72" customFormat="1" ht="24" customHeight="1" spans="1:12">
      <c r="A560" s="177" t="s">
        <v>2881</v>
      </c>
      <c r="B560" s="168">
        <v>116.4</v>
      </c>
      <c r="C560" s="108"/>
      <c r="D560" s="108">
        <v>-116.4</v>
      </c>
      <c r="E560" s="105">
        <f t="shared" si="111"/>
        <v>0</v>
      </c>
      <c r="F560" s="169">
        <f t="shared" si="109"/>
        <v>0</v>
      </c>
      <c r="G560" s="169"/>
      <c r="H560" s="169"/>
      <c r="I560" s="169"/>
      <c r="J560" s="178"/>
      <c r="K560" s="167"/>
      <c r="L560" s="171"/>
    </row>
    <row r="561" s="72" customFormat="1" ht="24" customHeight="1" spans="1:12">
      <c r="A561" s="167" t="s">
        <v>2882</v>
      </c>
      <c r="B561" s="169"/>
      <c r="C561" s="108">
        <v>100</v>
      </c>
      <c r="D561" s="108"/>
      <c r="E561" s="105">
        <f t="shared" si="111"/>
        <v>100</v>
      </c>
      <c r="F561" s="169">
        <f t="shared" si="109"/>
        <v>100</v>
      </c>
      <c r="G561" s="169">
        <v>100</v>
      </c>
      <c r="H561" s="169"/>
      <c r="I561" s="169"/>
      <c r="J561" s="178"/>
      <c r="K561" s="167"/>
      <c r="L561" s="171"/>
    </row>
    <row r="562" s="72" customFormat="1" ht="24" customHeight="1" spans="1:12">
      <c r="A562" s="167" t="s">
        <v>2883</v>
      </c>
      <c r="B562" s="169">
        <v>31.2</v>
      </c>
      <c r="C562" s="108">
        <v>7.2</v>
      </c>
      <c r="D562" s="108"/>
      <c r="E562" s="105">
        <f t="shared" si="111"/>
        <v>38.4</v>
      </c>
      <c r="F562" s="169">
        <f t="shared" si="109"/>
        <v>38.4</v>
      </c>
      <c r="G562" s="169"/>
      <c r="H562" s="169">
        <v>38.4</v>
      </c>
      <c r="I562" s="169"/>
      <c r="J562" s="178"/>
      <c r="K562" s="167"/>
      <c r="L562" s="171"/>
    </row>
    <row r="563" s="72" customFormat="1" ht="24" customHeight="1" spans="1:12">
      <c r="A563" s="167" t="s">
        <v>2884</v>
      </c>
      <c r="B563" s="169">
        <v>120</v>
      </c>
      <c r="C563" s="108"/>
      <c r="D563" s="108">
        <v>-120</v>
      </c>
      <c r="E563" s="105">
        <f t="shared" si="111"/>
        <v>0</v>
      </c>
      <c r="F563" s="169">
        <f t="shared" si="109"/>
        <v>0</v>
      </c>
      <c r="G563" s="169"/>
      <c r="H563" s="169"/>
      <c r="I563" s="169"/>
      <c r="J563" s="178"/>
      <c r="K563" s="167"/>
      <c r="L563" s="171"/>
    </row>
    <row r="564" s="72" customFormat="1" ht="24" customHeight="1" spans="1:12">
      <c r="A564" s="172" t="s">
        <v>2885</v>
      </c>
      <c r="B564" s="169"/>
      <c r="C564" s="108">
        <v>80</v>
      </c>
      <c r="D564" s="108"/>
      <c r="E564" s="105">
        <f t="shared" si="111"/>
        <v>80</v>
      </c>
      <c r="F564" s="169">
        <f t="shared" si="109"/>
        <v>80</v>
      </c>
      <c r="G564" s="169">
        <v>56.4</v>
      </c>
      <c r="H564" s="169">
        <v>23.6</v>
      </c>
      <c r="I564" s="169"/>
      <c r="J564" s="178"/>
      <c r="K564" s="167"/>
      <c r="L564" s="171"/>
    </row>
    <row r="565" s="72" customFormat="1" ht="24" customHeight="1" spans="1:12">
      <c r="A565" s="172" t="s">
        <v>2886</v>
      </c>
      <c r="B565" s="169"/>
      <c r="C565" s="108">
        <v>30</v>
      </c>
      <c r="D565" s="108"/>
      <c r="E565" s="105">
        <f t="shared" si="111"/>
        <v>30</v>
      </c>
      <c r="F565" s="169">
        <f t="shared" si="109"/>
        <v>30</v>
      </c>
      <c r="G565" s="169">
        <v>30</v>
      </c>
      <c r="H565" s="169"/>
      <c r="I565" s="169"/>
      <c r="J565" s="178"/>
      <c r="K565" s="167"/>
      <c r="L565" s="171"/>
    </row>
    <row r="566" s="72" customFormat="1" ht="24" customHeight="1" spans="1:12">
      <c r="A566" s="173" t="s">
        <v>2887</v>
      </c>
      <c r="B566" s="173">
        <f>SUM(B553:B565)</f>
        <v>548.6</v>
      </c>
      <c r="C566" s="195">
        <f>SUM(C553:C565)</f>
        <v>706.2</v>
      </c>
      <c r="D566" s="195">
        <f>SUM(D553:D565)</f>
        <v>-261.4</v>
      </c>
      <c r="E566" s="195">
        <f>SUM(E553:E565)</f>
        <v>993.4</v>
      </c>
      <c r="F566" s="173">
        <f t="shared" si="109"/>
        <v>993.4</v>
      </c>
      <c r="G566" s="195">
        <f>SUM(G553:G565)</f>
        <v>398.4</v>
      </c>
      <c r="H566" s="195">
        <f>SUM(H553:H565)</f>
        <v>595</v>
      </c>
      <c r="I566" s="195">
        <f>SUM(I553:I565)</f>
        <v>0</v>
      </c>
      <c r="J566" s="195">
        <f>SUM(J553:J565)</f>
        <v>0</v>
      </c>
      <c r="K566" s="167" t="s">
        <v>2888</v>
      </c>
      <c r="L566" s="183"/>
    </row>
    <row r="567" s="72" customFormat="1" ht="24" customHeight="1" spans="1:12">
      <c r="A567" s="167" t="s">
        <v>2889</v>
      </c>
      <c r="B567" s="169">
        <v>1111.96</v>
      </c>
      <c r="C567" s="108"/>
      <c r="D567" s="108"/>
      <c r="E567" s="105">
        <f>B567+C567+D567</f>
        <v>1111.96</v>
      </c>
      <c r="F567" s="169">
        <f t="shared" si="109"/>
        <v>1111.96</v>
      </c>
      <c r="G567" s="169"/>
      <c r="H567" s="169"/>
      <c r="I567" s="105">
        <f>E567+G567+H567</f>
        <v>1111.96</v>
      </c>
      <c r="J567" s="178"/>
      <c r="K567" s="167"/>
      <c r="L567" s="171"/>
    </row>
    <row r="568" s="72" customFormat="1" ht="24" customHeight="1" spans="1:12">
      <c r="A568" s="173" t="s">
        <v>2890</v>
      </c>
      <c r="B568" s="173">
        <f>SUM(B567:B567)</f>
        <v>1111.96</v>
      </c>
      <c r="C568" s="173">
        <f>SUM(C567:C567)</f>
        <v>0</v>
      </c>
      <c r="D568" s="173">
        <f>SUM(D567:D567)</f>
        <v>0</v>
      </c>
      <c r="E568" s="173">
        <f>SUM(E567:E567)</f>
        <v>1111.96</v>
      </c>
      <c r="F568" s="173">
        <f t="shared" si="109"/>
        <v>1111.96</v>
      </c>
      <c r="G568" s="173">
        <f>SUM(G567:G567)</f>
        <v>0</v>
      </c>
      <c r="H568" s="173">
        <f>SUM(H567:H567)</f>
        <v>0</v>
      </c>
      <c r="I568" s="173">
        <f>SUM(I567:I567)</f>
        <v>1111.96</v>
      </c>
      <c r="J568" s="203"/>
      <c r="K568" s="167"/>
      <c r="L568" s="183"/>
    </row>
    <row r="569" s="72" customFormat="1" ht="24" customHeight="1" spans="1:12">
      <c r="A569" s="188" t="s">
        <v>2891</v>
      </c>
      <c r="B569" s="190">
        <v>12</v>
      </c>
      <c r="C569" s="108"/>
      <c r="D569" s="108"/>
      <c r="E569" s="105">
        <f>B569+C569+D569</f>
        <v>12</v>
      </c>
      <c r="F569" s="169">
        <f t="shared" si="109"/>
        <v>12</v>
      </c>
      <c r="G569" s="190">
        <v>12</v>
      </c>
      <c r="H569" s="190"/>
      <c r="I569" s="190"/>
      <c r="J569" s="178"/>
      <c r="K569" s="188" t="s">
        <v>2892</v>
      </c>
      <c r="L569" s="171"/>
    </row>
    <row r="570" s="72" customFormat="1" ht="24" customHeight="1" spans="1:12">
      <c r="A570" s="197" t="s">
        <v>2893</v>
      </c>
      <c r="B570" s="190"/>
      <c r="C570" s="108"/>
      <c r="D570" s="108"/>
      <c r="E570" s="105">
        <f>B570+C570+D570</f>
        <v>0</v>
      </c>
      <c r="F570" s="169">
        <f t="shared" si="109"/>
        <v>0</v>
      </c>
      <c r="G570" s="190">
        <v>0</v>
      </c>
      <c r="H570" s="190"/>
      <c r="I570" s="190"/>
      <c r="J570" s="178"/>
      <c r="K570" s="188"/>
      <c r="L570" s="171"/>
    </row>
    <row r="571" s="72" customFormat="1" ht="24" customHeight="1" spans="1:12">
      <c r="A571" s="173" t="s">
        <v>2894</v>
      </c>
      <c r="B571" s="173">
        <f>SUM(B569:B570)</f>
        <v>12</v>
      </c>
      <c r="C571" s="173">
        <f>SUM(C569:C570)</f>
        <v>0</v>
      </c>
      <c r="D571" s="173">
        <f>SUM(D569:D570)</f>
        <v>0</v>
      </c>
      <c r="E571" s="173">
        <f>SUM(E569:E570)</f>
        <v>12</v>
      </c>
      <c r="F571" s="173">
        <f t="shared" si="109"/>
        <v>12</v>
      </c>
      <c r="G571" s="173">
        <f t="shared" ref="G571:J571" si="112">SUM(G569:G570)</f>
        <v>12</v>
      </c>
      <c r="H571" s="173">
        <f t="shared" si="112"/>
        <v>0</v>
      </c>
      <c r="I571" s="173">
        <f t="shared" si="112"/>
        <v>0</v>
      </c>
      <c r="J571" s="173">
        <f t="shared" si="112"/>
        <v>0</v>
      </c>
      <c r="K571" s="173"/>
      <c r="L571" s="207"/>
    </row>
    <row r="572" s="72" customFormat="1" ht="24" customHeight="1" spans="1:12">
      <c r="A572" s="173" t="s">
        <v>2895</v>
      </c>
      <c r="B572" s="112">
        <f>B571+B568+B566+B552+B550+B548+B546+B542+B538+B526+B521+B515+B506+B492+B490+B488+B480+B477+B470+B463+B456+B452</f>
        <v>9227.231</v>
      </c>
      <c r="C572" s="108">
        <f>C571+C568+C566+C552+C550+C548+C546+C542+C538+C526+C521+C515+C506+C492+C490+C488+C480+C477+C470+C463+C456+C452</f>
        <v>2661.251</v>
      </c>
      <c r="D572" s="108">
        <f>D571+D568+D566+D552+D550+D548+D546+D542+D538+D526+D521+D515+D506+D492+D490+D488+D480+D477+D470+D463+D456+D452</f>
        <v>-763.359</v>
      </c>
      <c r="E572" s="108">
        <f>E571+E568+E566+E552+E550+E548+E546+E542+E538+E526+E521+E515+E506+E492+E490+E488+E480+E477+E470+E463+E456+E452</f>
        <v>11125.123</v>
      </c>
      <c r="F572" s="173">
        <f t="shared" si="109"/>
        <v>8782.693</v>
      </c>
      <c r="G572" s="108">
        <f t="shared" ref="G572:J572" si="113">G571+G568+G566+G552+G550+G548+G546+G542+G538+G526+G521+G515+G506+G492+G490+G488+G480+G477+G470+G463+G456+G452</f>
        <v>5517.953</v>
      </c>
      <c r="H572" s="108">
        <f t="shared" si="113"/>
        <v>2152.78</v>
      </c>
      <c r="I572" s="108">
        <f t="shared" si="113"/>
        <v>1111.96</v>
      </c>
      <c r="J572" s="108">
        <f t="shared" si="113"/>
        <v>2342.43</v>
      </c>
      <c r="K572" s="112"/>
      <c r="L572" s="208">
        <v>0</v>
      </c>
    </row>
    <row r="573" s="72" customFormat="1" ht="24" customHeight="1" spans="1:12">
      <c r="A573" s="138"/>
      <c r="B573" s="154"/>
      <c r="C573" s="108"/>
      <c r="D573" s="108"/>
      <c r="E573" s="105">
        <f t="shared" ref="E573:E585" si="114">B573+C573+D573</f>
        <v>0</v>
      </c>
      <c r="F573" s="138"/>
      <c r="G573" s="138"/>
      <c r="H573" s="138"/>
      <c r="I573" s="138"/>
      <c r="J573" s="154"/>
      <c r="K573" s="33"/>
      <c r="L573" s="159"/>
    </row>
    <row r="574" s="72" customFormat="1" ht="24" customHeight="1" spans="1:12">
      <c r="A574" s="172" t="s">
        <v>2896</v>
      </c>
      <c r="B574" s="198">
        <v>10</v>
      </c>
      <c r="C574" s="108">
        <v>10</v>
      </c>
      <c r="D574" s="108"/>
      <c r="E574" s="105">
        <f t="shared" si="114"/>
        <v>20</v>
      </c>
      <c r="F574" s="169">
        <f t="shared" ref="F574:F591" si="115">SUM(G574:I574)</f>
        <v>20</v>
      </c>
      <c r="G574" s="199">
        <v>20</v>
      </c>
      <c r="H574" s="199"/>
      <c r="I574" s="199"/>
      <c r="J574" s="198"/>
      <c r="K574" s="172"/>
      <c r="L574" s="209"/>
    </row>
    <row r="575" s="72" customFormat="1" ht="24" customHeight="1" spans="1:12">
      <c r="A575" s="172" t="s">
        <v>2897</v>
      </c>
      <c r="B575" s="198"/>
      <c r="C575" s="108">
        <v>5</v>
      </c>
      <c r="D575" s="108"/>
      <c r="E575" s="105">
        <f t="shared" si="114"/>
        <v>5</v>
      </c>
      <c r="F575" s="169">
        <f t="shared" si="115"/>
        <v>5</v>
      </c>
      <c r="G575" s="199">
        <v>5</v>
      </c>
      <c r="H575" s="199"/>
      <c r="I575" s="199"/>
      <c r="J575" s="198"/>
      <c r="K575" s="172"/>
      <c r="L575" s="209"/>
    </row>
    <row r="576" s="76" customFormat="1" ht="24" customHeight="1" spans="1:12">
      <c r="A576" s="200" t="s">
        <v>2898</v>
      </c>
      <c r="B576" s="201"/>
      <c r="C576" s="202"/>
      <c r="D576" s="202"/>
      <c r="E576" s="156">
        <f t="shared" si="114"/>
        <v>0</v>
      </c>
      <c r="F576" s="169">
        <f t="shared" si="115"/>
        <v>0</v>
      </c>
      <c r="G576" s="199">
        <v>0</v>
      </c>
      <c r="H576" s="199"/>
      <c r="I576" s="199"/>
      <c r="J576" s="201"/>
      <c r="K576" s="200" t="s">
        <v>2899</v>
      </c>
      <c r="L576" s="210"/>
    </row>
    <row r="577" s="72" customFormat="1" ht="24" customHeight="1" spans="1:12">
      <c r="A577" s="172" t="s">
        <v>2900</v>
      </c>
      <c r="B577" s="198">
        <v>95</v>
      </c>
      <c r="C577" s="108">
        <v>105</v>
      </c>
      <c r="D577" s="108"/>
      <c r="E577" s="105">
        <f t="shared" si="114"/>
        <v>200</v>
      </c>
      <c r="F577" s="169">
        <f t="shared" si="115"/>
        <v>200</v>
      </c>
      <c r="G577" s="199">
        <v>200</v>
      </c>
      <c r="H577" s="199"/>
      <c r="I577" s="199"/>
      <c r="J577" s="198"/>
      <c r="K577" s="172"/>
      <c r="L577" s="209"/>
    </row>
    <row r="578" s="72" customFormat="1" ht="24" customHeight="1" spans="1:12">
      <c r="A578" s="172" t="s">
        <v>2901</v>
      </c>
      <c r="B578" s="198">
        <v>4.08</v>
      </c>
      <c r="C578" s="108"/>
      <c r="D578" s="108"/>
      <c r="E578" s="105">
        <f t="shared" si="114"/>
        <v>4.08</v>
      </c>
      <c r="F578" s="169">
        <f t="shared" si="115"/>
        <v>4.08</v>
      </c>
      <c r="G578" s="199">
        <v>4.08</v>
      </c>
      <c r="H578" s="199"/>
      <c r="I578" s="199"/>
      <c r="J578" s="198"/>
      <c r="K578" s="172"/>
      <c r="L578" s="209"/>
    </row>
    <row r="579" s="72" customFormat="1" ht="24" customHeight="1" spans="1:12">
      <c r="A579" s="142" t="s">
        <v>2902</v>
      </c>
      <c r="B579" s="198">
        <v>200</v>
      </c>
      <c r="C579" s="108"/>
      <c r="D579" s="108"/>
      <c r="E579" s="105">
        <f t="shared" si="114"/>
        <v>200</v>
      </c>
      <c r="F579" s="169">
        <f t="shared" si="115"/>
        <v>200</v>
      </c>
      <c r="G579" s="199">
        <v>200</v>
      </c>
      <c r="H579" s="199"/>
      <c r="I579" s="199"/>
      <c r="J579" s="198"/>
      <c r="K579" s="172"/>
      <c r="L579" s="209"/>
    </row>
    <row r="580" s="72" customFormat="1" ht="24" customHeight="1" spans="1:12">
      <c r="A580" s="172" t="s">
        <v>2903</v>
      </c>
      <c r="B580" s="179"/>
      <c r="C580" s="108">
        <v>5</v>
      </c>
      <c r="D580" s="108"/>
      <c r="E580" s="105">
        <f t="shared" si="114"/>
        <v>5</v>
      </c>
      <c r="F580" s="169">
        <f t="shared" si="115"/>
        <v>5</v>
      </c>
      <c r="G580" s="199">
        <v>5</v>
      </c>
      <c r="H580" s="199"/>
      <c r="I580" s="199"/>
      <c r="J580" s="198"/>
      <c r="K580" s="172"/>
      <c r="L580" s="209"/>
    </row>
    <row r="581" s="72" customFormat="1" ht="24" customHeight="1" spans="1:12">
      <c r="A581" s="142" t="s">
        <v>2904</v>
      </c>
      <c r="B581" s="198">
        <v>15</v>
      </c>
      <c r="C581" s="108"/>
      <c r="D581" s="108">
        <v>-10</v>
      </c>
      <c r="E581" s="105">
        <f t="shared" si="114"/>
        <v>5</v>
      </c>
      <c r="F581" s="169">
        <f t="shared" si="115"/>
        <v>5</v>
      </c>
      <c r="G581" s="199">
        <v>5</v>
      </c>
      <c r="H581" s="199"/>
      <c r="I581" s="199"/>
      <c r="J581" s="198"/>
      <c r="K581" s="172"/>
      <c r="L581" s="209"/>
    </row>
    <row r="582" s="72" customFormat="1" ht="24" customHeight="1" spans="1:12">
      <c r="A582" s="172" t="s">
        <v>2905</v>
      </c>
      <c r="B582" s="179"/>
      <c r="C582" s="108">
        <v>5</v>
      </c>
      <c r="D582" s="108"/>
      <c r="E582" s="105">
        <f t="shared" si="114"/>
        <v>5</v>
      </c>
      <c r="F582" s="169">
        <f t="shared" si="115"/>
        <v>5</v>
      </c>
      <c r="G582" s="199">
        <v>5</v>
      </c>
      <c r="H582" s="199"/>
      <c r="I582" s="199"/>
      <c r="J582" s="198"/>
      <c r="K582" s="172"/>
      <c r="L582" s="209"/>
    </row>
    <row r="583" s="72" customFormat="1" ht="24" customHeight="1" spans="1:12">
      <c r="A583" s="172" t="s">
        <v>2906</v>
      </c>
      <c r="B583" s="179"/>
      <c r="C583" s="108">
        <v>3</v>
      </c>
      <c r="D583" s="108"/>
      <c r="E583" s="105">
        <f t="shared" si="114"/>
        <v>3</v>
      </c>
      <c r="F583" s="169">
        <f t="shared" si="115"/>
        <v>3</v>
      </c>
      <c r="G583" s="199">
        <v>3</v>
      </c>
      <c r="H583" s="199"/>
      <c r="I583" s="199"/>
      <c r="J583" s="198"/>
      <c r="K583" s="172"/>
      <c r="L583" s="209"/>
    </row>
    <row r="584" s="72" customFormat="1" ht="24" customHeight="1" spans="1:12">
      <c r="A584" s="172" t="s">
        <v>2907</v>
      </c>
      <c r="B584" s="179"/>
      <c r="C584" s="108">
        <v>3</v>
      </c>
      <c r="D584" s="108"/>
      <c r="E584" s="105">
        <f t="shared" si="114"/>
        <v>3</v>
      </c>
      <c r="F584" s="169">
        <f t="shared" si="115"/>
        <v>3</v>
      </c>
      <c r="G584" s="199">
        <v>3</v>
      </c>
      <c r="H584" s="199"/>
      <c r="I584" s="199"/>
      <c r="J584" s="198"/>
      <c r="K584" s="172"/>
      <c r="L584" s="209"/>
    </row>
    <row r="585" s="72" customFormat="1" ht="24" customHeight="1" spans="1:12">
      <c r="A585" s="172" t="s">
        <v>2908</v>
      </c>
      <c r="B585" s="198">
        <v>20</v>
      </c>
      <c r="C585" s="108"/>
      <c r="D585" s="108"/>
      <c r="E585" s="105">
        <f t="shared" si="114"/>
        <v>20</v>
      </c>
      <c r="F585" s="169">
        <f t="shared" si="115"/>
        <v>20</v>
      </c>
      <c r="G585" s="199">
        <v>20</v>
      </c>
      <c r="H585" s="199"/>
      <c r="I585" s="199"/>
      <c r="J585" s="198"/>
      <c r="K585" s="172"/>
      <c r="L585" s="209"/>
    </row>
    <row r="586" s="72" customFormat="1" ht="24" customHeight="1" spans="1:12">
      <c r="A586" s="179" t="s">
        <v>2909</v>
      </c>
      <c r="B586" s="179"/>
      <c r="C586" s="108">
        <v>3</v>
      </c>
      <c r="D586" s="108"/>
      <c r="E586" s="105">
        <f t="shared" ref="E586:E596" si="116">B586+C586+D586</f>
        <v>3</v>
      </c>
      <c r="F586" s="169">
        <f t="shared" si="115"/>
        <v>3</v>
      </c>
      <c r="G586" s="199">
        <v>3</v>
      </c>
      <c r="H586" s="199"/>
      <c r="I586" s="199"/>
      <c r="J586" s="198"/>
      <c r="K586" s="172"/>
      <c r="L586" s="209"/>
    </row>
    <row r="587" s="72" customFormat="1" ht="24" customHeight="1" spans="1:12">
      <c r="A587" s="179" t="s">
        <v>2910</v>
      </c>
      <c r="B587" s="179"/>
      <c r="C587" s="108">
        <v>20</v>
      </c>
      <c r="D587" s="108"/>
      <c r="E587" s="105">
        <f t="shared" si="116"/>
        <v>20</v>
      </c>
      <c r="F587" s="169">
        <f t="shared" si="115"/>
        <v>20</v>
      </c>
      <c r="G587" s="199">
        <v>20</v>
      </c>
      <c r="H587" s="199"/>
      <c r="I587" s="199"/>
      <c r="J587" s="198"/>
      <c r="K587" s="172"/>
      <c r="L587" s="209"/>
    </row>
    <row r="588" s="72" customFormat="1" ht="24" customHeight="1" spans="1:12">
      <c r="A588" s="179" t="s">
        <v>2911</v>
      </c>
      <c r="B588" s="198">
        <v>10</v>
      </c>
      <c r="C588" s="108"/>
      <c r="D588" s="108"/>
      <c r="E588" s="105">
        <f t="shared" si="116"/>
        <v>10</v>
      </c>
      <c r="F588" s="169">
        <f t="shared" si="115"/>
        <v>10</v>
      </c>
      <c r="G588" s="199">
        <v>10</v>
      </c>
      <c r="H588" s="199"/>
      <c r="I588" s="199"/>
      <c r="J588" s="198"/>
      <c r="K588" s="172"/>
      <c r="L588" s="209"/>
    </row>
    <row r="589" s="72" customFormat="1" ht="24" customHeight="1" spans="1:12">
      <c r="A589" s="179" t="s">
        <v>2912</v>
      </c>
      <c r="B589" s="198">
        <v>15</v>
      </c>
      <c r="C589" s="108"/>
      <c r="D589" s="108"/>
      <c r="E589" s="105">
        <f t="shared" si="116"/>
        <v>15</v>
      </c>
      <c r="F589" s="169">
        <f t="shared" si="115"/>
        <v>15</v>
      </c>
      <c r="G589" s="199">
        <v>15</v>
      </c>
      <c r="H589" s="199"/>
      <c r="I589" s="199"/>
      <c r="J589" s="198"/>
      <c r="K589" s="172"/>
      <c r="L589" s="209"/>
    </row>
    <row r="590" s="72" customFormat="1" ht="24" customHeight="1" spans="1:12">
      <c r="A590" s="179" t="s">
        <v>2913</v>
      </c>
      <c r="B590" s="198">
        <v>5</v>
      </c>
      <c r="C590" s="108"/>
      <c r="D590" s="108"/>
      <c r="E590" s="105">
        <f t="shared" si="116"/>
        <v>5</v>
      </c>
      <c r="F590" s="169">
        <f t="shared" si="115"/>
        <v>5</v>
      </c>
      <c r="G590" s="199">
        <v>5</v>
      </c>
      <c r="H590" s="199"/>
      <c r="I590" s="199"/>
      <c r="J590" s="198"/>
      <c r="K590" s="172"/>
      <c r="L590" s="209"/>
    </row>
    <row r="591" s="72" customFormat="1" ht="24" customHeight="1" spans="1:12">
      <c r="A591" s="179" t="s">
        <v>2914</v>
      </c>
      <c r="B591" s="179"/>
      <c r="C591" s="108">
        <v>3</v>
      </c>
      <c r="D591" s="108"/>
      <c r="E591" s="105">
        <f t="shared" si="116"/>
        <v>3</v>
      </c>
      <c r="F591" s="169">
        <f t="shared" si="115"/>
        <v>3</v>
      </c>
      <c r="G591" s="199">
        <v>3</v>
      </c>
      <c r="H591" s="199"/>
      <c r="I591" s="199"/>
      <c r="J591" s="198"/>
      <c r="K591" s="172"/>
      <c r="L591" s="209"/>
    </row>
    <row r="592" s="72" customFormat="1" ht="24" customHeight="1" spans="1:12">
      <c r="A592" s="179" t="s">
        <v>2915</v>
      </c>
      <c r="B592" s="179">
        <v>6</v>
      </c>
      <c r="C592" s="108"/>
      <c r="D592" s="108">
        <v>-6</v>
      </c>
      <c r="E592" s="105">
        <f t="shared" si="116"/>
        <v>0</v>
      </c>
      <c r="F592" s="169">
        <f t="shared" ref="F592:F627" si="117">SUM(G592:I592)</f>
        <v>0</v>
      </c>
      <c r="G592" s="199">
        <v>0</v>
      </c>
      <c r="H592" s="199"/>
      <c r="I592" s="199"/>
      <c r="J592" s="198"/>
      <c r="K592" s="172"/>
      <c r="L592" s="209"/>
    </row>
    <row r="593" s="72" customFormat="1" ht="24" customHeight="1" spans="1:12">
      <c r="A593" s="211" t="s">
        <v>2916</v>
      </c>
      <c r="B593" s="211">
        <f>SUM(B574:B592)</f>
        <v>380.08</v>
      </c>
      <c r="C593" s="212">
        <f>SUM(C574:C592)</f>
        <v>162</v>
      </c>
      <c r="D593" s="212">
        <f>SUM(D574:D592)</f>
        <v>-16</v>
      </c>
      <c r="E593" s="211">
        <f>SUM(E574:E592)</f>
        <v>526.08</v>
      </c>
      <c r="F593" s="212">
        <f t="shared" si="117"/>
        <v>526.08</v>
      </c>
      <c r="G593" s="212">
        <f>SUM(G574:G592)</f>
        <v>526.08</v>
      </c>
      <c r="H593" s="212">
        <f>SUM(H574:H592)</f>
        <v>0</v>
      </c>
      <c r="I593" s="212">
        <f>SUM(I574:I592)</f>
        <v>0</v>
      </c>
      <c r="J593" s="212">
        <f>SUM(J574:J592)</f>
        <v>0</v>
      </c>
      <c r="K593" s="172"/>
      <c r="L593" s="215"/>
    </row>
    <row r="594" s="72" customFormat="1" ht="24" customHeight="1" spans="1:12">
      <c r="A594" s="179" t="s">
        <v>2797</v>
      </c>
      <c r="B594" s="179">
        <v>25</v>
      </c>
      <c r="C594" s="108"/>
      <c r="D594" s="108"/>
      <c r="E594" s="105">
        <f t="shared" ref="E594:E597" si="118">B594+C594+D594</f>
        <v>25</v>
      </c>
      <c r="F594" s="169">
        <f t="shared" si="117"/>
        <v>25</v>
      </c>
      <c r="G594" s="179">
        <v>25</v>
      </c>
      <c r="H594" s="179"/>
      <c r="I594" s="179"/>
      <c r="J594" s="198"/>
      <c r="K594" s="172" t="s">
        <v>2917</v>
      </c>
      <c r="L594" s="215"/>
    </row>
    <row r="595" s="72" customFormat="1" ht="24" customHeight="1" spans="1:12">
      <c r="A595" s="211" t="s">
        <v>2918</v>
      </c>
      <c r="B595" s="211">
        <f>SUM(B594:B594)</f>
        <v>25</v>
      </c>
      <c r="C595" s="212">
        <f>SUM(C594:C594)</f>
        <v>0</v>
      </c>
      <c r="D595" s="212">
        <f>SUM(D594:D594)</f>
        <v>0</v>
      </c>
      <c r="E595" s="211">
        <f>SUM(E594:E594)</f>
        <v>25</v>
      </c>
      <c r="F595" s="212">
        <f t="shared" si="117"/>
        <v>25</v>
      </c>
      <c r="G595" s="212">
        <f t="shared" ref="G595:J595" si="119">SUM(G594:G594)</f>
        <v>25</v>
      </c>
      <c r="H595" s="212">
        <f t="shared" si="119"/>
        <v>0</v>
      </c>
      <c r="I595" s="212">
        <f t="shared" si="119"/>
        <v>0</v>
      </c>
      <c r="J595" s="212">
        <f t="shared" si="119"/>
        <v>0</v>
      </c>
      <c r="K595" s="172"/>
      <c r="L595" s="215"/>
    </row>
    <row r="596" s="72" customFormat="1" ht="24" customHeight="1" spans="1:12">
      <c r="A596" s="179" t="s">
        <v>2528</v>
      </c>
      <c r="B596" s="179">
        <v>48</v>
      </c>
      <c r="C596" s="108"/>
      <c r="D596" s="108"/>
      <c r="E596" s="105">
        <f t="shared" si="118"/>
        <v>48</v>
      </c>
      <c r="F596" s="169">
        <f t="shared" si="117"/>
        <v>48</v>
      </c>
      <c r="G596" s="179">
        <v>48</v>
      </c>
      <c r="H596" s="179"/>
      <c r="I596" s="179"/>
      <c r="J596" s="198"/>
      <c r="K596" s="172" t="s">
        <v>2919</v>
      </c>
      <c r="L596" s="209"/>
    </row>
    <row r="597" s="72" customFormat="1" ht="24" customHeight="1" spans="1:12">
      <c r="A597" s="179" t="s">
        <v>2920</v>
      </c>
      <c r="B597" s="179"/>
      <c r="C597" s="108"/>
      <c r="D597" s="108"/>
      <c r="E597" s="105">
        <f t="shared" si="118"/>
        <v>0</v>
      </c>
      <c r="F597" s="169">
        <f t="shared" si="117"/>
        <v>0</v>
      </c>
      <c r="G597" s="179"/>
      <c r="H597" s="179"/>
      <c r="I597" s="179"/>
      <c r="J597" s="198"/>
      <c r="K597" s="158" t="s">
        <v>2921</v>
      </c>
      <c r="L597" s="215" t="s">
        <v>2922</v>
      </c>
    </row>
    <row r="598" s="72" customFormat="1" ht="24" customHeight="1" spans="1:12">
      <c r="A598" s="211" t="s">
        <v>2923</v>
      </c>
      <c r="B598" s="211">
        <f>SUM(B596:B597)</f>
        <v>48</v>
      </c>
      <c r="C598" s="212">
        <f>SUM(C596:C597)</f>
        <v>0</v>
      </c>
      <c r="D598" s="212">
        <f>SUM(D596:D597)</f>
        <v>0</v>
      </c>
      <c r="E598" s="211">
        <f>SUM(E596:E597)</f>
        <v>48</v>
      </c>
      <c r="F598" s="212">
        <f t="shared" si="117"/>
        <v>48</v>
      </c>
      <c r="G598" s="212">
        <f t="shared" ref="G598:J598" si="120">SUM(G596:G597)</f>
        <v>48</v>
      </c>
      <c r="H598" s="212">
        <f t="shared" si="120"/>
        <v>0</v>
      </c>
      <c r="I598" s="212">
        <f t="shared" si="120"/>
        <v>0</v>
      </c>
      <c r="J598" s="212">
        <f t="shared" si="120"/>
        <v>0</v>
      </c>
      <c r="K598" s="172"/>
      <c r="L598" s="215"/>
    </row>
    <row r="599" s="72" customFormat="1" ht="24" customHeight="1" spans="1:12">
      <c r="A599" s="172" t="s">
        <v>2924</v>
      </c>
      <c r="B599" s="179">
        <v>11.6</v>
      </c>
      <c r="C599" s="108"/>
      <c r="D599" s="108">
        <v>-1.6</v>
      </c>
      <c r="E599" s="105">
        <f t="shared" ref="E599:E617" si="121">B599+C599+D599</f>
        <v>10</v>
      </c>
      <c r="F599" s="169">
        <f t="shared" si="117"/>
        <v>10</v>
      </c>
      <c r="G599" s="179">
        <v>10</v>
      </c>
      <c r="H599" s="179"/>
      <c r="I599" s="179"/>
      <c r="J599" s="198"/>
      <c r="K599" s="158"/>
      <c r="L599" s="215"/>
    </row>
    <row r="600" s="72" customFormat="1" ht="24" customHeight="1" spans="1:12">
      <c r="A600" s="172" t="s">
        <v>2925</v>
      </c>
      <c r="B600" s="179">
        <v>40.4</v>
      </c>
      <c r="C600" s="108"/>
      <c r="D600" s="108">
        <v>-10.4</v>
      </c>
      <c r="E600" s="105">
        <f t="shared" si="121"/>
        <v>30</v>
      </c>
      <c r="F600" s="169">
        <f t="shared" si="117"/>
        <v>30</v>
      </c>
      <c r="G600" s="179">
        <v>30</v>
      </c>
      <c r="H600" s="179"/>
      <c r="I600" s="179"/>
      <c r="J600" s="198"/>
      <c r="K600" s="158"/>
      <c r="L600" s="215"/>
    </row>
    <row r="601" s="72" customFormat="1" ht="24" customHeight="1" spans="1:12">
      <c r="A601" s="172" t="s">
        <v>2926</v>
      </c>
      <c r="B601" s="179">
        <v>5</v>
      </c>
      <c r="C601" s="108"/>
      <c r="D601" s="108"/>
      <c r="E601" s="105">
        <f t="shared" si="121"/>
        <v>5</v>
      </c>
      <c r="F601" s="169">
        <f t="shared" si="117"/>
        <v>5</v>
      </c>
      <c r="G601" s="179">
        <v>5</v>
      </c>
      <c r="H601" s="179"/>
      <c r="I601" s="179"/>
      <c r="J601" s="198"/>
      <c r="K601" s="158"/>
      <c r="L601" s="215"/>
    </row>
    <row r="602" s="72" customFormat="1" ht="24" customHeight="1" spans="1:12">
      <c r="A602" s="172" t="s">
        <v>2927</v>
      </c>
      <c r="B602" s="179">
        <v>5</v>
      </c>
      <c r="C602" s="108"/>
      <c r="D602" s="108"/>
      <c r="E602" s="105">
        <f t="shared" si="121"/>
        <v>5</v>
      </c>
      <c r="F602" s="169">
        <f t="shared" si="117"/>
        <v>5</v>
      </c>
      <c r="G602" s="179">
        <v>5</v>
      </c>
      <c r="H602" s="179"/>
      <c r="I602" s="179"/>
      <c r="J602" s="198"/>
      <c r="K602" s="158"/>
      <c r="L602" s="215"/>
    </row>
    <row r="603" s="72" customFormat="1" ht="24" customHeight="1" spans="1:12">
      <c r="A603" s="172" t="s">
        <v>2928</v>
      </c>
      <c r="B603" s="179">
        <v>25</v>
      </c>
      <c r="C603" s="108"/>
      <c r="D603" s="108"/>
      <c r="E603" s="105">
        <f t="shared" si="121"/>
        <v>25</v>
      </c>
      <c r="F603" s="169">
        <f t="shared" si="117"/>
        <v>25</v>
      </c>
      <c r="G603" s="179">
        <v>25</v>
      </c>
      <c r="H603" s="179"/>
      <c r="I603" s="179"/>
      <c r="J603" s="198"/>
      <c r="K603" s="158"/>
      <c r="L603" s="215"/>
    </row>
    <row r="604" s="72" customFormat="1" ht="24" customHeight="1" spans="1:12">
      <c r="A604" s="172" t="s">
        <v>2929</v>
      </c>
      <c r="B604" s="179">
        <v>5</v>
      </c>
      <c r="C604" s="108"/>
      <c r="D604" s="108"/>
      <c r="E604" s="105">
        <f t="shared" si="121"/>
        <v>5</v>
      </c>
      <c r="F604" s="169">
        <f t="shared" si="117"/>
        <v>5</v>
      </c>
      <c r="G604" s="179">
        <v>5</v>
      </c>
      <c r="H604" s="179"/>
      <c r="I604" s="179"/>
      <c r="J604" s="198"/>
      <c r="K604" s="158"/>
      <c r="L604" s="215"/>
    </row>
    <row r="605" s="72" customFormat="1" ht="24" customHeight="1" spans="1:12">
      <c r="A605" s="172" t="s">
        <v>2930</v>
      </c>
      <c r="B605" s="179">
        <v>10</v>
      </c>
      <c r="C605" s="108"/>
      <c r="D605" s="108"/>
      <c r="E605" s="105">
        <f t="shared" si="121"/>
        <v>10</v>
      </c>
      <c r="F605" s="169">
        <f t="shared" si="117"/>
        <v>10</v>
      </c>
      <c r="G605" s="179">
        <v>10</v>
      </c>
      <c r="H605" s="179"/>
      <c r="I605" s="179"/>
      <c r="J605" s="198"/>
      <c r="K605" s="158"/>
      <c r="L605" s="215"/>
    </row>
    <row r="606" s="72" customFormat="1" ht="24" customHeight="1" spans="1:12">
      <c r="A606" s="172" t="s">
        <v>2931</v>
      </c>
      <c r="B606" s="179">
        <v>10</v>
      </c>
      <c r="C606" s="108"/>
      <c r="D606" s="108"/>
      <c r="E606" s="105">
        <f t="shared" si="121"/>
        <v>10</v>
      </c>
      <c r="F606" s="169">
        <f t="shared" si="117"/>
        <v>10</v>
      </c>
      <c r="G606" s="179">
        <v>10</v>
      </c>
      <c r="H606" s="179"/>
      <c r="I606" s="179"/>
      <c r="J606" s="198"/>
      <c r="K606" s="158"/>
      <c r="L606" s="215"/>
    </row>
    <row r="607" s="72" customFormat="1" ht="24" customHeight="1" spans="1:12">
      <c r="A607" s="172" t="s">
        <v>2932</v>
      </c>
      <c r="B607" s="179">
        <v>8</v>
      </c>
      <c r="C607" s="108"/>
      <c r="D607" s="108">
        <v>-8</v>
      </c>
      <c r="E607" s="105">
        <f t="shared" si="121"/>
        <v>0</v>
      </c>
      <c r="F607" s="169">
        <f t="shared" si="117"/>
        <v>0</v>
      </c>
      <c r="G607" s="179">
        <v>0</v>
      </c>
      <c r="H607" s="179"/>
      <c r="I607" s="179"/>
      <c r="J607" s="198"/>
      <c r="K607" s="158" t="s">
        <v>2933</v>
      </c>
      <c r="L607" s="216" t="s">
        <v>2934</v>
      </c>
    </row>
    <row r="608" s="72" customFormat="1" ht="24" customHeight="1" spans="1:12">
      <c r="A608" s="172" t="s">
        <v>2935</v>
      </c>
      <c r="B608" s="179">
        <v>10</v>
      </c>
      <c r="C608" s="108"/>
      <c r="D608" s="108"/>
      <c r="E608" s="105">
        <f t="shared" si="121"/>
        <v>10</v>
      </c>
      <c r="F608" s="169">
        <f t="shared" si="117"/>
        <v>10</v>
      </c>
      <c r="G608" s="179">
        <v>10</v>
      </c>
      <c r="H608" s="179"/>
      <c r="I608" s="179"/>
      <c r="J608" s="198"/>
      <c r="K608" s="158"/>
      <c r="L608" s="215"/>
    </row>
    <row r="609" s="72" customFormat="1" ht="24" customHeight="1" spans="1:12">
      <c r="A609" s="172" t="s">
        <v>2936</v>
      </c>
      <c r="B609" s="179">
        <v>3</v>
      </c>
      <c r="C609" s="108"/>
      <c r="D609" s="108"/>
      <c r="E609" s="105">
        <f t="shared" si="121"/>
        <v>3</v>
      </c>
      <c r="F609" s="169">
        <f t="shared" si="117"/>
        <v>3</v>
      </c>
      <c r="G609" s="179">
        <v>3</v>
      </c>
      <c r="H609" s="179"/>
      <c r="I609" s="179"/>
      <c r="J609" s="198"/>
      <c r="K609" s="158" t="s">
        <v>2937</v>
      </c>
      <c r="L609" s="215"/>
    </row>
    <row r="610" s="72" customFormat="1" ht="24" customHeight="1" spans="1:12">
      <c r="A610" s="172" t="s">
        <v>2938</v>
      </c>
      <c r="B610" s="179">
        <v>25</v>
      </c>
      <c r="C610" s="108"/>
      <c r="D610" s="108">
        <v>-25</v>
      </c>
      <c r="E610" s="105">
        <f t="shared" si="121"/>
        <v>0</v>
      </c>
      <c r="F610" s="169">
        <f t="shared" si="117"/>
        <v>0</v>
      </c>
      <c r="G610" s="179">
        <v>0</v>
      </c>
      <c r="H610" s="179"/>
      <c r="I610" s="179"/>
      <c r="J610" s="198"/>
      <c r="K610" s="158" t="s">
        <v>2939</v>
      </c>
      <c r="L610" s="215"/>
    </row>
    <row r="611" s="72" customFormat="1" ht="24" customHeight="1" spans="1:12">
      <c r="A611" s="172" t="s">
        <v>2602</v>
      </c>
      <c r="B611" s="179">
        <v>5</v>
      </c>
      <c r="C611" s="108"/>
      <c r="D611" s="108"/>
      <c r="E611" s="105">
        <f t="shared" si="121"/>
        <v>5</v>
      </c>
      <c r="F611" s="169">
        <f t="shared" si="117"/>
        <v>5</v>
      </c>
      <c r="G611" s="179">
        <v>5</v>
      </c>
      <c r="H611" s="179"/>
      <c r="I611" s="179"/>
      <c r="J611" s="198"/>
      <c r="K611" s="158" t="s">
        <v>2940</v>
      </c>
      <c r="L611" s="215"/>
    </row>
    <row r="612" s="72" customFormat="1" ht="24" customHeight="1" spans="1:12">
      <c r="A612" s="172" t="s">
        <v>2941</v>
      </c>
      <c r="B612" s="179">
        <v>30</v>
      </c>
      <c r="C612" s="108"/>
      <c r="D612" s="108">
        <v>-30</v>
      </c>
      <c r="E612" s="105">
        <f t="shared" si="121"/>
        <v>0</v>
      </c>
      <c r="F612" s="169">
        <f t="shared" si="117"/>
        <v>0</v>
      </c>
      <c r="G612" s="179">
        <v>0</v>
      </c>
      <c r="H612" s="179"/>
      <c r="I612" s="179"/>
      <c r="J612" s="198"/>
      <c r="K612" s="158" t="s">
        <v>2942</v>
      </c>
      <c r="L612" s="216" t="s">
        <v>2943</v>
      </c>
    </row>
    <row r="613" s="72" customFormat="1" ht="24" customHeight="1" spans="1:12">
      <c r="A613" s="172" t="s">
        <v>2944</v>
      </c>
      <c r="B613" s="179">
        <v>2.8</v>
      </c>
      <c r="C613" s="108"/>
      <c r="D613" s="108">
        <v>-2.8</v>
      </c>
      <c r="E613" s="105">
        <f t="shared" si="121"/>
        <v>0</v>
      </c>
      <c r="F613" s="169">
        <f t="shared" si="117"/>
        <v>0</v>
      </c>
      <c r="G613" s="179">
        <v>0</v>
      </c>
      <c r="H613" s="179"/>
      <c r="I613" s="179"/>
      <c r="J613" s="198"/>
      <c r="K613" s="158" t="s">
        <v>2945</v>
      </c>
      <c r="L613" s="215" t="s">
        <v>2946</v>
      </c>
    </row>
    <row r="614" s="72" customFormat="1" ht="24" customHeight="1" spans="1:12">
      <c r="A614" s="172" t="s">
        <v>2947</v>
      </c>
      <c r="B614" s="198"/>
      <c r="C614" s="108">
        <v>2</v>
      </c>
      <c r="D614" s="108"/>
      <c r="E614" s="105">
        <f t="shared" si="121"/>
        <v>2</v>
      </c>
      <c r="F614" s="169">
        <f t="shared" si="117"/>
        <v>2</v>
      </c>
      <c r="G614" s="179">
        <v>2</v>
      </c>
      <c r="H614" s="179"/>
      <c r="I614" s="179"/>
      <c r="J614" s="198"/>
      <c r="K614" s="158" t="s">
        <v>2948</v>
      </c>
      <c r="L614" s="215"/>
    </row>
    <row r="615" s="72" customFormat="1" ht="24" customHeight="1" spans="1:12">
      <c r="A615" s="172" t="s">
        <v>2949</v>
      </c>
      <c r="B615" s="198"/>
      <c r="C615" s="108"/>
      <c r="D615" s="108"/>
      <c r="E615" s="105">
        <f t="shared" si="121"/>
        <v>0</v>
      </c>
      <c r="F615" s="169">
        <f t="shared" si="117"/>
        <v>0</v>
      </c>
      <c r="G615" s="179">
        <v>0</v>
      </c>
      <c r="H615" s="179"/>
      <c r="I615" s="179"/>
      <c r="J615" s="198"/>
      <c r="K615" s="158" t="s">
        <v>2950</v>
      </c>
      <c r="L615" s="215"/>
    </row>
    <row r="616" s="72" customFormat="1" ht="24" customHeight="1" spans="1:12">
      <c r="A616" s="172" t="s">
        <v>2951</v>
      </c>
      <c r="B616" s="198"/>
      <c r="C616" s="108"/>
      <c r="D616" s="108"/>
      <c r="E616" s="105">
        <f t="shared" si="121"/>
        <v>0</v>
      </c>
      <c r="F616" s="169">
        <f t="shared" si="117"/>
        <v>0</v>
      </c>
      <c r="G616" s="179">
        <v>0</v>
      </c>
      <c r="H616" s="179"/>
      <c r="I616" s="179"/>
      <c r="J616" s="198"/>
      <c r="K616" s="179" t="s">
        <v>2899</v>
      </c>
      <c r="L616" s="215"/>
    </row>
    <row r="617" s="72" customFormat="1" ht="24" customHeight="1" spans="1:12">
      <c r="A617" s="172" t="s">
        <v>2952</v>
      </c>
      <c r="B617" s="198"/>
      <c r="C617" s="108">
        <v>10</v>
      </c>
      <c r="D617" s="108"/>
      <c r="E617" s="105">
        <f t="shared" si="121"/>
        <v>10</v>
      </c>
      <c r="F617" s="169">
        <f t="shared" si="117"/>
        <v>10</v>
      </c>
      <c r="G617" s="179">
        <v>7</v>
      </c>
      <c r="H617" s="179">
        <v>3</v>
      </c>
      <c r="I617" s="179"/>
      <c r="J617" s="198"/>
      <c r="K617" s="179" t="s">
        <v>2953</v>
      </c>
      <c r="L617" s="215" t="s">
        <v>2954</v>
      </c>
    </row>
    <row r="618" s="72" customFormat="1" ht="24" customHeight="1" spans="1:12">
      <c r="A618" s="211" t="s">
        <v>2955</v>
      </c>
      <c r="B618" s="211">
        <f>SUM(B599:B617)</f>
        <v>195.8</v>
      </c>
      <c r="C618" s="212">
        <f>SUM(C599:C617)</f>
        <v>12</v>
      </c>
      <c r="D618" s="212">
        <f>SUM(D599:D617)</f>
        <v>-77.8</v>
      </c>
      <c r="E618" s="211">
        <f>SUM(E599:E617)</f>
        <v>130</v>
      </c>
      <c r="F618" s="212">
        <f t="shared" si="117"/>
        <v>130</v>
      </c>
      <c r="G618" s="212">
        <f t="shared" ref="G618:J618" si="122">SUM(G599:G617)</f>
        <v>127</v>
      </c>
      <c r="H618" s="212">
        <f t="shared" si="122"/>
        <v>3</v>
      </c>
      <c r="I618" s="212">
        <f t="shared" si="122"/>
        <v>0</v>
      </c>
      <c r="J618" s="212">
        <f t="shared" si="122"/>
        <v>0</v>
      </c>
      <c r="K618" s="172"/>
      <c r="L618" s="215"/>
    </row>
    <row r="619" s="72" customFormat="1" ht="24" customHeight="1" spans="1:12">
      <c r="A619" s="179" t="s">
        <v>2956</v>
      </c>
      <c r="B619" s="179">
        <v>65</v>
      </c>
      <c r="C619" s="108"/>
      <c r="D619" s="108"/>
      <c r="E619" s="105">
        <f t="shared" ref="E619:E625" si="123">B619+C619+D619</f>
        <v>65</v>
      </c>
      <c r="F619" s="169">
        <f t="shared" si="117"/>
        <v>65</v>
      </c>
      <c r="G619" s="179">
        <v>65</v>
      </c>
      <c r="H619" s="179"/>
      <c r="I619" s="179"/>
      <c r="J619" s="198"/>
      <c r="K619" s="172" t="s">
        <v>2957</v>
      </c>
      <c r="L619" s="209"/>
    </row>
    <row r="620" s="72" customFormat="1" ht="24" customHeight="1" spans="1:12">
      <c r="A620" s="172" t="s">
        <v>2958</v>
      </c>
      <c r="B620" s="179">
        <v>20</v>
      </c>
      <c r="C620" s="108"/>
      <c r="D620" s="108"/>
      <c r="E620" s="105">
        <f t="shared" si="123"/>
        <v>20</v>
      </c>
      <c r="F620" s="169">
        <f t="shared" si="117"/>
        <v>20</v>
      </c>
      <c r="G620" s="179">
        <v>20</v>
      </c>
      <c r="H620" s="179"/>
      <c r="I620" s="179"/>
      <c r="J620" s="198"/>
      <c r="K620" s="172"/>
      <c r="L620" s="215"/>
    </row>
    <row r="621" s="72" customFormat="1" ht="24" customHeight="1" spans="1:12">
      <c r="A621" s="172" t="s">
        <v>2298</v>
      </c>
      <c r="B621" s="179">
        <v>10</v>
      </c>
      <c r="C621" s="108"/>
      <c r="D621" s="108"/>
      <c r="E621" s="105">
        <f t="shared" si="123"/>
        <v>10</v>
      </c>
      <c r="F621" s="169">
        <f t="shared" si="117"/>
        <v>10</v>
      </c>
      <c r="G621" s="179">
        <v>10</v>
      </c>
      <c r="H621" s="179"/>
      <c r="I621" s="179"/>
      <c r="J621" s="198"/>
      <c r="K621" s="172"/>
      <c r="L621" s="215"/>
    </row>
    <row r="622" s="72" customFormat="1" ht="24" customHeight="1" spans="1:12">
      <c r="A622" s="172" t="s">
        <v>2959</v>
      </c>
      <c r="B622" s="179">
        <v>15</v>
      </c>
      <c r="C622" s="108"/>
      <c r="D622" s="108"/>
      <c r="E622" s="105">
        <f t="shared" si="123"/>
        <v>15</v>
      </c>
      <c r="F622" s="169">
        <f t="shared" si="117"/>
        <v>15</v>
      </c>
      <c r="G622" s="179">
        <v>15</v>
      </c>
      <c r="H622" s="179"/>
      <c r="I622" s="179"/>
      <c r="J622" s="198"/>
      <c r="K622" s="172"/>
      <c r="L622" s="215"/>
    </row>
    <row r="623" s="72" customFormat="1" ht="24" customHeight="1" spans="1:12">
      <c r="A623" s="172" t="s">
        <v>2960</v>
      </c>
      <c r="B623" s="179"/>
      <c r="C623" s="108"/>
      <c r="D623" s="108"/>
      <c r="E623" s="105">
        <f t="shared" si="123"/>
        <v>0</v>
      </c>
      <c r="F623" s="169">
        <f t="shared" si="117"/>
        <v>0</v>
      </c>
      <c r="G623" s="179">
        <v>0</v>
      </c>
      <c r="H623" s="179"/>
      <c r="I623" s="179"/>
      <c r="J623" s="198"/>
      <c r="K623" s="172" t="s">
        <v>2961</v>
      </c>
      <c r="L623" s="215" t="s">
        <v>2962</v>
      </c>
    </row>
    <row r="624" s="72" customFormat="1" ht="24" customHeight="1" spans="1:12">
      <c r="A624" s="172" t="s">
        <v>2963</v>
      </c>
      <c r="B624" s="179">
        <v>10</v>
      </c>
      <c r="C624" s="108"/>
      <c r="D624" s="108"/>
      <c r="E624" s="105">
        <f t="shared" si="123"/>
        <v>10</v>
      </c>
      <c r="F624" s="169">
        <f t="shared" si="117"/>
        <v>10</v>
      </c>
      <c r="G624" s="179">
        <v>10</v>
      </c>
      <c r="H624" s="179"/>
      <c r="I624" s="179"/>
      <c r="J624" s="198"/>
      <c r="K624" s="172" t="s">
        <v>2964</v>
      </c>
      <c r="L624" s="215"/>
    </row>
    <row r="625" s="72" customFormat="1" ht="24" customHeight="1" spans="1:12">
      <c r="A625" s="172" t="s">
        <v>2965</v>
      </c>
      <c r="B625" s="179">
        <v>90</v>
      </c>
      <c r="C625" s="108"/>
      <c r="D625" s="108">
        <v>-50</v>
      </c>
      <c r="E625" s="105">
        <f t="shared" si="123"/>
        <v>40</v>
      </c>
      <c r="F625" s="169">
        <f t="shared" si="117"/>
        <v>40</v>
      </c>
      <c r="G625" s="179">
        <v>40</v>
      </c>
      <c r="H625" s="179"/>
      <c r="I625" s="179"/>
      <c r="J625" s="198"/>
      <c r="K625" s="172"/>
      <c r="L625" s="215"/>
    </row>
    <row r="626" s="72" customFormat="1" ht="24" customHeight="1" spans="1:12">
      <c r="A626" s="211" t="s">
        <v>2966</v>
      </c>
      <c r="B626" s="211">
        <f>SUM(B619:B625)</f>
        <v>210</v>
      </c>
      <c r="C626" s="212">
        <f>SUM(C619:C625)</f>
        <v>0</v>
      </c>
      <c r="D626" s="212">
        <f>SUM(D619:D625)</f>
        <v>-50</v>
      </c>
      <c r="E626" s="211">
        <f>SUM(E619:E625)</f>
        <v>160</v>
      </c>
      <c r="F626" s="212">
        <f t="shared" si="117"/>
        <v>160</v>
      </c>
      <c r="G626" s="212">
        <f t="shared" ref="G626:J626" si="124">SUM(G619:G625)</f>
        <v>160</v>
      </c>
      <c r="H626" s="212">
        <f t="shared" si="124"/>
        <v>0</v>
      </c>
      <c r="I626" s="212">
        <f t="shared" si="124"/>
        <v>0</v>
      </c>
      <c r="J626" s="212">
        <f t="shared" si="124"/>
        <v>0</v>
      </c>
      <c r="K626" s="172"/>
      <c r="L626" s="215"/>
    </row>
    <row r="627" s="72" customFormat="1" ht="24" customHeight="1" spans="1:12">
      <c r="A627" s="211" t="s">
        <v>2967</v>
      </c>
      <c r="B627" s="112">
        <f>B626+B618+B598+B595+B593</f>
        <v>858.88</v>
      </c>
      <c r="C627" s="108">
        <f>C626+C618+C598+C595+C593</f>
        <v>174</v>
      </c>
      <c r="D627" s="108">
        <f>D626+D618+D598+D595+D593</f>
        <v>-143.8</v>
      </c>
      <c r="E627" s="112">
        <f>E626+E618+E598+E595+E593</f>
        <v>889.08</v>
      </c>
      <c r="F627" s="212">
        <f t="shared" si="117"/>
        <v>889.08</v>
      </c>
      <c r="G627" s="108">
        <f t="shared" ref="G627:J627" si="125">G626+G618+G598+G595+G593</f>
        <v>886.08</v>
      </c>
      <c r="H627" s="108">
        <f t="shared" si="125"/>
        <v>3</v>
      </c>
      <c r="I627" s="108">
        <f t="shared" si="125"/>
        <v>0</v>
      </c>
      <c r="J627" s="108">
        <f t="shared" si="125"/>
        <v>0</v>
      </c>
      <c r="K627" s="172"/>
      <c r="L627" s="215"/>
    </row>
    <row r="628" s="72" customFormat="1" ht="24" customHeight="1" spans="1:12">
      <c r="A628" s="211"/>
      <c r="B628" s="211"/>
      <c r="C628" s="108"/>
      <c r="D628" s="108"/>
      <c r="E628" s="105"/>
      <c r="F628" s="211"/>
      <c r="G628" s="211"/>
      <c r="H628" s="211"/>
      <c r="I628" s="211"/>
      <c r="J628" s="217"/>
      <c r="K628" s="172"/>
      <c r="L628" s="215"/>
    </row>
    <row r="629" s="72" customFormat="1" ht="24" customHeight="1" spans="1:12">
      <c r="A629" s="172" t="s">
        <v>2968</v>
      </c>
      <c r="B629" s="179">
        <v>15</v>
      </c>
      <c r="C629" s="108"/>
      <c r="D629" s="108"/>
      <c r="E629" s="105">
        <f t="shared" ref="E628:E637" si="126">B629+C629+D629</f>
        <v>15</v>
      </c>
      <c r="F629" s="169">
        <f t="shared" ref="F629:F646" si="127">SUM(G629:I629)</f>
        <v>15</v>
      </c>
      <c r="G629" s="179">
        <v>15</v>
      </c>
      <c r="H629" s="179"/>
      <c r="I629" s="179"/>
      <c r="J629" s="179"/>
      <c r="K629" s="158"/>
      <c r="L629" s="215"/>
    </row>
    <row r="630" s="72" customFormat="1" ht="24" customHeight="1" spans="1:12">
      <c r="A630" s="172" t="s">
        <v>2969</v>
      </c>
      <c r="B630" s="179">
        <v>6</v>
      </c>
      <c r="C630" s="108"/>
      <c r="D630" s="108"/>
      <c r="E630" s="105">
        <f t="shared" si="126"/>
        <v>6</v>
      </c>
      <c r="F630" s="169">
        <f t="shared" si="127"/>
        <v>6</v>
      </c>
      <c r="G630" s="179">
        <v>6</v>
      </c>
      <c r="H630" s="179"/>
      <c r="I630" s="179"/>
      <c r="J630" s="179"/>
      <c r="K630" s="158"/>
      <c r="L630" s="215"/>
    </row>
    <row r="631" s="72" customFormat="1" ht="24" customHeight="1" spans="1:12">
      <c r="A631" s="172" t="s">
        <v>2970</v>
      </c>
      <c r="B631" s="179">
        <v>20</v>
      </c>
      <c r="C631" s="108"/>
      <c r="D631" s="108"/>
      <c r="E631" s="105">
        <f t="shared" si="126"/>
        <v>20</v>
      </c>
      <c r="F631" s="169">
        <f t="shared" si="127"/>
        <v>20</v>
      </c>
      <c r="G631" s="179">
        <v>20</v>
      </c>
      <c r="H631" s="179"/>
      <c r="I631" s="179"/>
      <c r="J631" s="179"/>
      <c r="K631" s="158"/>
      <c r="L631" s="215"/>
    </row>
    <row r="632" s="72" customFormat="1" ht="24" customHeight="1" spans="1:12">
      <c r="A632" s="172" t="s">
        <v>2971</v>
      </c>
      <c r="B632" s="179">
        <v>28</v>
      </c>
      <c r="C632" s="108"/>
      <c r="D632" s="108"/>
      <c r="E632" s="105">
        <f t="shared" si="126"/>
        <v>28</v>
      </c>
      <c r="F632" s="169">
        <f t="shared" si="127"/>
        <v>28</v>
      </c>
      <c r="G632" s="179">
        <v>28</v>
      </c>
      <c r="H632" s="179"/>
      <c r="I632" s="179"/>
      <c r="J632" s="179"/>
      <c r="K632" s="158"/>
      <c r="L632" s="215"/>
    </row>
    <row r="633" s="72" customFormat="1" ht="24" customHeight="1" spans="1:12">
      <c r="A633" s="172" t="s">
        <v>2972</v>
      </c>
      <c r="B633" s="179">
        <v>6</v>
      </c>
      <c r="C633" s="108">
        <v>2</v>
      </c>
      <c r="D633" s="108"/>
      <c r="E633" s="105">
        <f t="shared" si="126"/>
        <v>8</v>
      </c>
      <c r="F633" s="169">
        <f t="shared" si="127"/>
        <v>8</v>
      </c>
      <c r="G633" s="179">
        <v>8</v>
      </c>
      <c r="H633" s="179"/>
      <c r="I633" s="179"/>
      <c r="J633" s="179"/>
      <c r="K633" s="158"/>
      <c r="L633" s="215"/>
    </row>
    <row r="634" s="72" customFormat="1" ht="24" customHeight="1" spans="1:12">
      <c r="A634" s="172" t="s">
        <v>2973</v>
      </c>
      <c r="B634" s="179">
        <v>10</v>
      </c>
      <c r="C634" s="108"/>
      <c r="D634" s="108"/>
      <c r="E634" s="105">
        <f t="shared" si="126"/>
        <v>10</v>
      </c>
      <c r="F634" s="169">
        <f t="shared" si="127"/>
        <v>10</v>
      </c>
      <c r="G634" s="179">
        <v>10</v>
      </c>
      <c r="H634" s="179"/>
      <c r="I634" s="179"/>
      <c r="J634" s="179"/>
      <c r="K634" s="158"/>
      <c r="L634" s="215"/>
    </row>
    <row r="635" s="72" customFormat="1" ht="24" customHeight="1" spans="1:12">
      <c r="A635" s="172" t="s">
        <v>2974</v>
      </c>
      <c r="B635" s="179">
        <v>16</v>
      </c>
      <c r="C635" s="108"/>
      <c r="D635" s="108"/>
      <c r="E635" s="105">
        <f t="shared" si="126"/>
        <v>16</v>
      </c>
      <c r="F635" s="169">
        <f t="shared" si="127"/>
        <v>16</v>
      </c>
      <c r="G635" s="179">
        <v>16</v>
      </c>
      <c r="H635" s="179"/>
      <c r="I635" s="179"/>
      <c r="J635" s="179"/>
      <c r="K635" s="158"/>
      <c r="L635" s="215"/>
    </row>
    <row r="636" s="72" customFormat="1" ht="24" customHeight="1" spans="1:12">
      <c r="A636" s="211" t="s">
        <v>2975</v>
      </c>
      <c r="B636" s="213">
        <f>SUM(B629:B635)</f>
        <v>101</v>
      </c>
      <c r="C636" s="214">
        <f>SUM(C629:C635)</f>
        <v>2</v>
      </c>
      <c r="D636" s="214">
        <f>SUM(D629:D635)</f>
        <v>0</v>
      </c>
      <c r="E636" s="213">
        <f>SUM(E629:E635)</f>
        <v>103</v>
      </c>
      <c r="F636" s="214">
        <f t="shared" si="127"/>
        <v>103</v>
      </c>
      <c r="G636" s="214">
        <f>SUM(G629:G635)</f>
        <v>103</v>
      </c>
      <c r="H636" s="214">
        <f>SUM(H629:H635)</f>
        <v>0</v>
      </c>
      <c r="I636" s="214">
        <f>SUM(I629:I635)</f>
        <v>0</v>
      </c>
      <c r="J636" s="214">
        <f>SUM(J629:J635)</f>
        <v>0</v>
      </c>
      <c r="K636" s="158"/>
      <c r="L636" s="215"/>
    </row>
    <row r="637" s="72" customFormat="1" ht="24" customHeight="1" spans="1:12">
      <c r="A637" s="172" t="s">
        <v>2976</v>
      </c>
      <c r="B637" s="179">
        <v>20</v>
      </c>
      <c r="C637" s="108"/>
      <c r="D637" s="108"/>
      <c r="E637" s="105">
        <f t="shared" ref="E637:E641" si="128">B637+C637+D637</f>
        <v>20</v>
      </c>
      <c r="F637" s="169">
        <f t="shared" si="127"/>
        <v>20</v>
      </c>
      <c r="G637" s="179">
        <v>20</v>
      </c>
      <c r="H637" s="179"/>
      <c r="I637" s="179"/>
      <c r="J637" s="179"/>
      <c r="K637" s="158" t="s">
        <v>2977</v>
      </c>
      <c r="L637" s="215"/>
    </row>
    <row r="638" s="72" customFormat="1" ht="24" customHeight="1" spans="1:12">
      <c r="A638" s="211" t="s">
        <v>2978</v>
      </c>
      <c r="B638" s="213">
        <f>SUM(B637:B637)</f>
        <v>20</v>
      </c>
      <c r="C638" s="214">
        <f>SUM(C637:C637)</f>
        <v>0</v>
      </c>
      <c r="D638" s="214">
        <f>SUM(D637:D637)</f>
        <v>0</v>
      </c>
      <c r="E638" s="213">
        <f>SUM(E637:E637)</f>
        <v>20</v>
      </c>
      <c r="F638" s="214">
        <f t="shared" si="127"/>
        <v>20</v>
      </c>
      <c r="G638" s="214">
        <f t="shared" ref="G638:J638" si="129">SUM(G637:G637)</f>
        <v>20</v>
      </c>
      <c r="H638" s="214">
        <f t="shared" si="129"/>
        <v>0</v>
      </c>
      <c r="I638" s="214">
        <f t="shared" si="129"/>
        <v>0</v>
      </c>
      <c r="J638" s="214">
        <f t="shared" si="129"/>
        <v>0</v>
      </c>
      <c r="K638" s="158"/>
      <c r="L638" s="215"/>
    </row>
    <row r="639" s="72" customFormat="1" ht="24" customHeight="1" spans="1:12">
      <c r="A639" s="179" t="s">
        <v>2979</v>
      </c>
      <c r="B639" s="179">
        <v>58.73</v>
      </c>
      <c r="C639" s="108"/>
      <c r="D639" s="108"/>
      <c r="E639" s="105">
        <f t="shared" si="128"/>
        <v>58.73</v>
      </c>
      <c r="F639" s="169">
        <f t="shared" si="127"/>
        <v>58.73</v>
      </c>
      <c r="G639" s="179">
        <v>58.73</v>
      </c>
      <c r="H639" s="179"/>
      <c r="I639" s="179"/>
      <c r="J639" s="179"/>
      <c r="K639" s="172" t="s">
        <v>2980</v>
      </c>
      <c r="L639" s="215"/>
    </row>
    <row r="640" s="72" customFormat="1" ht="24" customHeight="1" spans="1:12">
      <c r="A640" s="211" t="s">
        <v>2981</v>
      </c>
      <c r="B640" s="213">
        <f>SUM(B639:B639)</f>
        <v>58.73</v>
      </c>
      <c r="C640" s="214">
        <f>SUM(C639:C639)</f>
        <v>0</v>
      </c>
      <c r="D640" s="214">
        <f>SUM(D639:D639)</f>
        <v>0</v>
      </c>
      <c r="E640" s="213">
        <f>SUM(E639:E639)</f>
        <v>58.73</v>
      </c>
      <c r="F640" s="214">
        <f t="shared" si="127"/>
        <v>58.73</v>
      </c>
      <c r="G640" s="214">
        <f t="shared" ref="G640:J640" si="130">SUM(G639:G639)</f>
        <v>58.73</v>
      </c>
      <c r="H640" s="214">
        <f t="shared" si="130"/>
        <v>0</v>
      </c>
      <c r="I640" s="214">
        <f t="shared" si="130"/>
        <v>0</v>
      </c>
      <c r="J640" s="214">
        <f t="shared" si="130"/>
        <v>0</v>
      </c>
      <c r="K640" s="211"/>
      <c r="L640" s="218"/>
    </row>
    <row r="641" s="72" customFormat="1" ht="24" customHeight="1" spans="1:12">
      <c r="A641" s="172" t="s">
        <v>2982</v>
      </c>
      <c r="B641" s="179">
        <v>20</v>
      </c>
      <c r="C641" s="108"/>
      <c r="D641" s="108"/>
      <c r="E641" s="105">
        <f t="shared" si="128"/>
        <v>20</v>
      </c>
      <c r="F641" s="169">
        <f t="shared" si="127"/>
        <v>20</v>
      </c>
      <c r="G641" s="179">
        <v>20</v>
      </c>
      <c r="H641" s="179"/>
      <c r="I641" s="179"/>
      <c r="J641" s="179"/>
      <c r="K641" s="179"/>
      <c r="L641" s="209"/>
    </row>
    <row r="642" s="72" customFormat="1" ht="24" customHeight="1" spans="1:12">
      <c r="A642" s="211" t="s">
        <v>2983</v>
      </c>
      <c r="B642" s="213">
        <f>SUM(B641:B641)</f>
        <v>20</v>
      </c>
      <c r="C642" s="214">
        <f>SUM(C641:C641)</f>
        <v>0</v>
      </c>
      <c r="D642" s="214">
        <f>SUM(D641:D641)</f>
        <v>0</v>
      </c>
      <c r="E642" s="213">
        <f>SUM(E641:E641)</f>
        <v>20</v>
      </c>
      <c r="F642" s="214">
        <f t="shared" si="127"/>
        <v>20</v>
      </c>
      <c r="G642" s="214">
        <f t="shared" ref="G642:J642" si="131">SUM(G641:G641)</f>
        <v>20</v>
      </c>
      <c r="H642" s="214">
        <f t="shared" si="131"/>
        <v>0</v>
      </c>
      <c r="I642" s="214">
        <f t="shared" si="131"/>
        <v>0</v>
      </c>
      <c r="J642" s="214">
        <f t="shared" si="131"/>
        <v>0</v>
      </c>
      <c r="K642" s="211"/>
      <c r="L642" s="222"/>
    </row>
    <row r="643" s="72" customFormat="1" ht="24" customHeight="1" spans="1:12">
      <c r="A643" s="172" t="s">
        <v>2984</v>
      </c>
      <c r="B643" s="179">
        <v>30</v>
      </c>
      <c r="C643" s="108"/>
      <c r="D643" s="108"/>
      <c r="E643" s="105">
        <f>B643+C643+D643</f>
        <v>30</v>
      </c>
      <c r="F643" s="169">
        <f t="shared" si="127"/>
        <v>30</v>
      </c>
      <c r="G643" s="179">
        <v>30</v>
      </c>
      <c r="H643" s="179"/>
      <c r="I643" s="179"/>
      <c r="J643" s="179"/>
      <c r="K643" s="158"/>
      <c r="L643" s="215"/>
    </row>
    <row r="644" s="72" customFormat="1" ht="24" customHeight="1" spans="1:12">
      <c r="A644" s="172" t="s">
        <v>2985</v>
      </c>
      <c r="B644" s="179"/>
      <c r="C644" s="108">
        <v>3</v>
      </c>
      <c r="D644" s="108"/>
      <c r="E644" s="105">
        <f>B644+C644+D644</f>
        <v>3</v>
      </c>
      <c r="F644" s="169">
        <f t="shared" si="127"/>
        <v>3</v>
      </c>
      <c r="G644" s="179">
        <v>3</v>
      </c>
      <c r="H644" s="179"/>
      <c r="I644" s="179"/>
      <c r="J644" s="179"/>
      <c r="K644" s="158"/>
      <c r="L644" s="215"/>
    </row>
    <row r="645" s="72" customFormat="1" ht="24" customHeight="1" spans="1:12">
      <c r="A645" s="172" t="s">
        <v>2986</v>
      </c>
      <c r="B645" s="179"/>
      <c r="C645" s="108"/>
      <c r="D645" s="108"/>
      <c r="E645" s="105">
        <f>B645+C645+D645</f>
        <v>0</v>
      </c>
      <c r="F645" s="169">
        <f t="shared" si="127"/>
        <v>0</v>
      </c>
      <c r="G645" s="179"/>
      <c r="H645" s="179"/>
      <c r="I645" s="179"/>
      <c r="J645" s="179"/>
      <c r="K645" s="158"/>
      <c r="L645" s="215"/>
    </row>
    <row r="646" s="72" customFormat="1" ht="24" customHeight="1" spans="1:12">
      <c r="A646" s="172" t="s">
        <v>2987</v>
      </c>
      <c r="B646" s="179"/>
      <c r="C646" s="108"/>
      <c r="D646" s="108"/>
      <c r="E646" s="105">
        <f>B646+C646+D646</f>
        <v>0</v>
      </c>
      <c r="F646" s="169">
        <f t="shared" si="127"/>
        <v>0</v>
      </c>
      <c r="G646" s="179"/>
      <c r="H646" s="179"/>
      <c r="I646" s="179"/>
      <c r="J646" s="179"/>
      <c r="K646" s="158"/>
      <c r="L646" s="215"/>
    </row>
    <row r="647" s="72" customFormat="1" ht="24" customHeight="1" spans="1:12">
      <c r="A647" s="172" t="s">
        <v>2988</v>
      </c>
      <c r="B647" s="179"/>
      <c r="C647" s="194"/>
      <c r="D647" s="108"/>
      <c r="E647" s="105">
        <f>B647+C647+D647</f>
        <v>0</v>
      </c>
      <c r="F647" s="169">
        <f t="shared" ref="F647:F688" si="132">SUM(G647:I647)</f>
        <v>0</v>
      </c>
      <c r="G647" s="179"/>
      <c r="H647" s="179"/>
      <c r="I647" s="179"/>
      <c r="J647" s="179"/>
      <c r="K647" s="158"/>
      <c r="L647" s="215"/>
    </row>
    <row r="648" s="72" customFormat="1" ht="24" customHeight="1" spans="1:12">
      <c r="A648" s="211" t="s">
        <v>2989</v>
      </c>
      <c r="B648" s="213">
        <f>SUM(B643:B647)</f>
        <v>30</v>
      </c>
      <c r="C648" s="214">
        <f>SUM(C643:C647)</f>
        <v>3</v>
      </c>
      <c r="D648" s="214">
        <f>SUM(D643:D647)</f>
        <v>0</v>
      </c>
      <c r="E648" s="213">
        <f>SUM(E643:E647)</f>
        <v>33</v>
      </c>
      <c r="F648" s="214">
        <f t="shared" si="132"/>
        <v>33</v>
      </c>
      <c r="G648" s="214">
        <f>SUM(G643:G647)</f>
        <v>33</v>
      </c>
      <c r="H648" s="214">
        <f>SUM(H643:H647)</f>
        <v>0</v>
      </c>
      <c r="I648" s="214">
        <f>SUM(I643:I647)</f>
        <v>0</v>
      </c>
      <c r="J648" s="214">
        <f>SUM(J643:J647)</f>
        <v>0</v>
      </c>
      <c r="K648" s="158"/>
      <c r="L648" s="215"/>
    </row>
    <row r="649" s="72" customFormat="1" ht="24" customHeight="1" spans="1:12">
      <c r="A649" s="172" t="s">
        <v>2990</v>
      </c>
      <c r="B649" s="179">
        <v>10</v>
      </c>
      <c r="C649" s="108"/>
      <c r="D649" s="108"/>
      <c r="E649" s="105">
        <f t="shared" ref="E649:E652" si="133">B649+C649+D649</f>
        <v>10</v>
      </c>
      <c r="F649" s="169">
        <f t="shared" si="132"/>
        <v>10</v>
      </c>
      <c r="G649" s="179">
        <v>10</v>
      </c>
      <c r="H649" s="179"/>
      <c r="I649" s="179"/>
      <c r="J649" s="179"/>
      <c r="K649" s="158"/>
      <c r="L649" s="215"/>
    </row>
    <row r="650" s="72" customFormat="1" ht="24" customHeight="1" spans="1:12">
      <c r="A650" s="172" t="s">
        <v>2991</v>
      </c>
      <c r="B650" s="179">
        <v>10</v>
      </c>
      <c r="C650" s="108"/>
      <c r="D650" s="108"/>
      <c r="E650" s="105">
        <f t="shared" si="133"/>
        <v>10</v>
      </c>
      <c r="F650" s="169">
        <f t="shared" si="132"/>
        <v>10</v>
      </c>
      <c r="G650" s="179">
        <v>10</v>
      </c>
      <c r="H650" s="179"/>
      <c r="I650" s="179"/>
      <c r="J650" s="179"/>
      <c r="K650" s="158"/>
      <c r="L650" s="215"/>
    </row>
    <row r="651" s="72" customFormat="1" ht="24" customHeight="1" spans="1:12">
      <c r="A651" s="172" t="s">
        <v>2992</v>
      </c>
      <c r="B651" s="179">
        <v>4</v>
      </c>
      <c r="C651" s="108"/>
      <c r="D651" s="108"/>
      <c r="E651" s="105">
        <f t="shared" si="133"/>
        <v>4</v>
      </c>
      <c r="F651" s="169">
        <f t="shared" si="132"/>
        <v>4</v>
      </c>
      <c r="G651" s="179">
        <v>4</v>
      </c>
      <c r="H651" s="179"/>
      <c r="I651" s="179"/>
      <c r="J651" s="179"/>
      <c r="K651" s="158"/>
      <c r="L651" s="215"/>
    </row>
    <row r="652" s="72" customFormat="1" ht="24" customHeight="1" spans="1:12">
      <c r="A652" s="172" t="s">
        <v>2993</v>
      </c>
      <c r="B652" s="179">
        <v>6</v>
      </c>
      <c r="C652" s="108"/>
      <c r="D652" s="108"/>
      <c r="E652" s="105">
        <f t="shared" si="133"/>
        <v>6</v>
      </c>
      <c r="F652" s="169">
        <f t="shared" si="132"/>
        <v>6</v>
      </c>
      <c r="G652" s="179">
        <v>6</v>
      </c>
      <c r="H652" s="179"/>
      <c r="I652" s="179"/>
      <c r="J652" s="179"/>
      <c r="K652" s="158"/>
      <c r="L652" s="215"/>
    </row>
    <row r="653" s="72" customFormat="1" ht="24" customHeight="1" spans="1:12">
      <c r="A653" s="211" t="s">
        <v>2994</v>
      </c>
      <c r="B653" s="213">
        <f>SUM(B649:B652)</f>
        <v>30</v>
      </c>
      <c r="C653" s="214">
        <f>SUM(C649:C652)</f>
        <v>0</v>
      </c>
      <c r="D653" s="214">
        <f>SUM(D649:D652)</f>
        <v>0</v>
      </c>
      <c r="E653" s="213">
        <f>SUM(E649:E652)</f>
        <v>30</v>
      </c>
      <c r="F653" s="214">
        <f t="shared" si="132"/>
        <v>30</v>
      </c>
      <c r="G653" s="214">
        <f t="shared" ref="G653:J653" si="134">SUM(G649:G652)</f>
        <v>30</v>
      </c>
      <c r="H653" s="214">
        <f t="shared" si="134"/>
        <v>0</v>
      </c>
      <c r="I653" s="214">
        <f t="shared" si="134"/>
        <v>0</v>
      </c>
      <c r="J653" s="214">
        <f t="shared" si="134"/>
        <v>0</v>
      </c>
      <c r="K653" s="223"/>
      <c r="L653" s="218"/>
    </row>
    <row r="654" s="72" customFormat="1" ht="24" customHeight="1" spans="1:12">
      <c r="A654" s="172" t="s">
        <v>2995</v>
      </c>
      <c r="B654" s="179">
        <v>10</v>
      </c>
      <c r="C654" s="108"/>
      <c r="D654" s="108"/>
      <c r="E654" s="105">
        <f t="shared" ref="E654:E664" si="135">B654+C654+D654</f>
        <v>10</v>
      </c>
      <c r="F654" s="169">
        <f t="shared" si="132"/>
        <v>10</v>
      </c>
      <c r="G654" s="179">
        <v>10</v>
      </c>
      <c r="H654" s="179"/>
      <c r="I654" s="179"/>
      <c r="J654" s="179"/>
      <c r="K654" s="158"/>
      <c r="L654" s="215"/>
    </row>
    <row r="655" s="72" customFormat="1" ht="24" customHeight="1" spans="1:12">
      <c r="A655" s="172" t="s">
        <v>2996</v>
      </c>
      <c r="B655" s="179">
        <v>10</v>
      </c>
      <c r="C655" s="108"/>
      <c r="D655" s="108"/>
      <c r="E655" s="105">
        <f t="shared" si="135"/>
        <v>10</v>
      </c>
      <c r="F655" s="169">
        <f t="shared" si="132"/>
        <v>10</v>
      </c>
      <c r="G655" s="179">
        <v>10</v>
      </c>
      <c r="H655" s="179"/>
      <c r="I655" s="179"/>
      <c r="J655" s="179"/>
      <c r="K655" s="158"/>
      <c r="L655" s="215"/>
    </row>
    <row r="656" s="72" customFormat="1" ht="24" customHeight="1" spans="1:12">
      <c r="A656" s="172" t="s">
        <v>2997</v>
      </c>
      <c r="B656" s="179">
        <v>10</v>
      </c>
      <c r="C656" s="108"/>
      <c r="D656" s="108"/>
      <c r="E656" s="105">
        <f t="shared" si="135"/>
        <v>10</v>
      </c>
      <c r="F656" s="169">
        <f t="shared" si="132"/>
        <v>10</v>
      </c>
      <c r="G656" s="179">
        <v>10</v>
      </c>
      <c r="H656" s="179"/>
      <c r="I656" s="179"/>
      <c r="J656" s="179"/>
      <c r="K656" s="158"/>
      <c r="L656" s="215"/>
    </row>
    <row r="657" s="72" customFormat="1" ht="24" customHeight="1" spans="1:12">
      <c r="A657" s="172" t="s">
        <v>2998</v>
      </c>
      <c r="B657" s="179">
        <v>15</v>
      </c>
      <c r="C657" s="108"/>
      <c r="D657" s="108"/>
      <c r="E657" s="105">
        <f t="shared" si="135"/>
        <v>15</v>
      </c>
      <c r="F657" s="169">
        <f t="shared" si="132"/>
        <v>15</v>
      </c>
      <c r="G657" s="179">
        <v>15</v>
      </c>
      <c r="H657" s="179"/>
      <c r="I657" s="179"/>
      <c r="J657" s="179"/>
      <c r="K657" s="158"/>
      <c r="L657" s="215"/>
    </row>
    <row r="658" s="77" customFormat="1" ht="24" customHeight="1" spans="1:12">
      <c r="A658" s="172" t="s">
        <v>2999</v>
      </c>
      <c r="B658" s="179">
        <v>10</v>
      </c>
      <c r="C658" s="108"/>
      <c r="D658" s="108"/>
      <c r="E658" s="105">
        <f t="shared" si="135"/>
        <v>10</v>
      </c>
      <c r="F658" s="169">
        <f t="shared" si="132"/>
        <v>10</v>
      </c>
      <c r="G658" s="179">
        <v>10</v>
      </c>
      <c r="H658" s="179"/>
      <c r="I658" s="179"/>
      <c r="J658" s="179"/>
      <c r="K658" s="158"/>
      <c r="L658" s="215"/>
    </row>
    <row r="659" s="72" customFormat="1" ht="24" customHeight="1" spans="1:12">
      <c r="A659" s="172" t="s">
        <v>2992</v>
      </c>
      <c r="B659" s="179">
        <v>15</v>
      </c>
      <c r="C659" s="108"/>
      <c r="D659" s="108"/>
      <c r="E659" s="105">
        <f t="shared" si="135"/>
        <v>15</v>
      </c>
      <c r="F659" s="169">
        <f t="shared" si="132"/>
        <v>15</v>
      </c>
      <c r="G659" s="179">
        <v>15</v>
      </c>
      <c r="H659" s="179"/>
      <c r="I659" s="179"/>
      <c r="J659" s="179"/>
      <c r="K659" s="158"/>
      <c r="L659" s="215"/>
    </row>
    <row r="660" s="72" customFormat="1" ht="24" customHeight="1" spans="1:12">
      <c r="A660" s="172" t="s">
        <v>3000</v>
      </c>
      <c r="B660" s="179">
        <v>10</v>
      </c>
      <c r="C660" s="108"/>
      <c r="D660" s="108"/>
      <c r="E660" s="105">
        <f t="shared" si="135"/>
        <v>10</v>
      </c>
      <c r="F660" s="169">
        <f t="shared" si="132"/>
        <v>10</v>
      </c>
      <c r="G660" s="179">
        <v>10</v>
      </c>
      <c r="H660" s="179"/>
      <c r="I660" s="179"/>
      <c r="J660" s="179"/>
      <c r="K660" s="158"/>
      <c r="L660" s="215"/>
    </row>
    <row r="661" s="72" customFormat="1" ht="24" customHeight="1" spans="1:12">
      <c r="A661" s="172" t="s">
        <v>3001</v>
      </c>
      <c r="B661" s="179">
        <v>30</v>
      </c>
      <c r="C661" s="108">
        <v>12</v>
      </c>
      <c r="D661" s="108"/>
      <c r="E661" s="105">
        <f t="shared" si="135"/>
        <v>42</v>
      </c>
      <c r="F661" s="169">
        <f t="shared" si="132"/>
        <v>42</v>
      </c>
      <c r="G661" s="179">
        <v>42</v>
      </c>
      <c r="H661" s="179"/>
      <c r="I661" s="179"/>
      <c r="J661" s="179"/>
      <c r="K661" s="158"/>
      <c r="L661" s="215"/>
    </row>
    <row r="662" s="72" customFormat="1" ht="24" customHeight="1" spans="1:12">
      <c r="A662" s="172" t="s">
        <v>3002</v>
      </c>
      <c r="B662" s="179">
        <v>10</v>
      </c>
      <c r="C662" s="108"/>
      <c r="D662" s="108"/>
      <c r="E662" s="105">
        <f t="shared" si="135"/>
        <v>10</v>
      </c>
      <c r="F662" s="169">
        <f t="shared" si="132"/>
        <v>10</v>
      </c>
      <c r="G662" s="179">
        <v>10</v>
      </c>
      <c r="H662" s="179"/>
      <c r="I662" s="179"/>
      <c r="J662" s="179"/>
      <c r="K662" s="158"/>
      <c r="L662" s="215"/>
    </row>
    <row r="663" s="72" customFormat="1" ht="24" customHeight="1" spans="1:12">
      <c r="A663" s="172" t="s">
        <v>3003</v>
      </c>
      <c r="B663" s="179">
        <v>10</v>
      </c>
      <c r="C663" s="108"/>
      <c r="D663" s="108"/>
      <c r="E663" s="105">
        <f t="shared" si="135"/>
        <v>10</v>
      </c>
      <c r="F663" s="169">
        <f t="shared" si="132"/>
        <v>10</v>
      </c>
      <c r="G663" s="179">
        <v>10</v>
      </c>
      <c r="H663" s="179"/>
      <c r="I663" s="179"/>
      <c r="J663" s="179"/>
      <c r="K663" s="158"/>
      <c r="L663" s="215"/>
    </row>
    <row r="664" s="77" customFormat="1" ht="24" customHeight="1" spans="1:12">
      <c r="A664" s="172" t="s">
        <v>3004</v>
      </c>
      <c r="B664" s="179"/>
      <c r="C664" s="108">
        <v>8</v>
      </c>
      <c r="D664" s="108"/>
      <c r="E664" s="105">
        <f t="shared" si="135"/>
        <v>8</v>
      </c>
      <c r="F664" s="169">
        <f t="shared" si="132"/>
        <v>8</v>
      </c>
      <c r="G664" s="179">
        <v>8</v>
      </c>
      <c r="H664" s="179"/>
      <c r="I664" s="179"/>
      <c r="J664" s="179"/>
      <c r="K664" s="158"/>
      <c r="L664" s="215"/>
    </row>
    <row r="665" s="72" customFormat="1" ht="24" customHeight="1" spans="1:12">
      <c r="A665" s="211" t="s">
        <v>3005</v>
      </c>
      <c r="B665" s="213">
        <f>SUM(B654:B664)</f>
        <v>130</v>
      </c>
      <c r="C665" s="214">
        <f>SUM(C654:C664)</f>
        <v>20</v>
      </c>
      <c r="D665" s="214">
        <f>SUM(D654:D664)</f>
        <v>0</v>
      </c>
      <c r="E665" s="213">
        <f>SUM(E654:E664)</f>
        <v>150</v>
      </c>
      <c r="F665" s="214">
        <f t="shared" si="132"/>
        <v>150</v>
      </c>
      <c r="G665" s="214">
        <f t="shared" ref="G665:J665" si="136">SUM(G654:G664)</f>
        <v>150</v>
      </c>
      <c r="H665" s="214">
        <f t="shared" si="136"/>
        <v>0</v>
      </c>
      <c r="I665" s="214">
        <f t="shared" si="136"/>
        <v>0</v>
      </c>
      <c r="J665" s="214">
        <f t="shared" si="136"/>
        <v>0</v>
      </c>
      <c r="K665" s="211"/>
      <c r="L665" s="222"/>
    </row>
    <row r="666" s="72" customFormat="1" ht="24" customHeight="1" spans="1:12">
      <c r="A666" s="158" t="s">
        <v>3006</v>
      </c>
      <c r="B666" s="179">
        <v>2.4</v>
      </c>
      <c r="C666" s="108"/>
      <c r="D666" s="108">
        <v>-0.4</v>
      </c>
      <c r="E666" s="105">
        <f t="shared" ref="E666:E670" si="137">B666+C666+D666</f>
        <v>2</v>
      </c>
      <c r="F666" s="169">
        <f t="shared" si="132"/>
        <v>2</v>
      </c>
      <c r="G666" s="179">
        <v>2</v>
      </c>
      <c r="H666" s="179"/>
      <c r="I666" s="179"/>
      <c r="J666" s="179"/>
      <c r="K666" s="158"/>
      <c r="L666" s="215"/>
    </row>
    <row r="667" s="72" customFormat="1" ht="24" customHeight="1" spans="1:12">
      <c r="A667" s="158" t="s">
        <v>3007</v>
      </c>
      <c r="B667" s="179">
        <v>76.8</v>
      </c>
      <c r="C667" s="108"/>
      <c r="D667" s="108">
        <v>-16.8</v>
      </c>
      <c r="E667" s="105">
        <f t="shared" si="137"/>
        <v>60</v>
      </c>
      <c r="F667" s="169">
        <f t="shared" si="132"/>
        <v>60</v>
      </c>
      <c r="G667" s="179">
        <v>60</v>
      </c>
      <c r="H667" s="179"/>
      <c r="I667" s="179"/>
      <c r="J667" s="179"/>
      <c r="K667" s="158"/>
      <c r="L667" s="215"/>
    </row>
    <row r="668" s="72" customFormat="1" ht="24" customHeight="1" spans="1:12">
      <c r="A668" s="158" t="s">
        <v>3008</v>
      </c>
      <c r="B668" s="179">
        <v>16</v>
      </c>
      <c r="C668" s="108"/>
      <c r="D668" s="108"/>
      <c r="E668" s="105">
        <f t="shared" si="137"/>
        <v>16</v>
      </c>
      <c r="F668" s="169">
        <f t="shared" si="132"/>
        <v>16</v>
      </c>
      <c r="G668" s="179">
        <v>16</v>
      </c>
      <c r="H668" s="179"/>
      <c r="I668" s="179"/>
      <c r="J668" s="179"/>
      <c r="K668" s="158"/>
      <c r="L668" s="215"/>
    </row>
    <row r="669" s="72" customFormat="1" ht="24" customHeight="1" spans="1:12">
      <c r="A669" s="158" t="s">
        <v>3009</v>
      </c>
      <c r="B669" s="179">
        <v>19.6</v>
      </c>
      <c r="C669" s="108"/>
      <c r="D669" s="108">
        <v>-3.6</v>
      </c>
      <c r="E669" s="105">
        <f t="shared" si="137"/>
        <v>16</v>
      </c>
      <c r="F669" s="169">
        <f t="shared" si="132"/>
        <v>16</v>
      </c>
      <c r="G669" s="179">
        <v>16</v>
      </c>
      <c r="H669" s="179"/>
      <c r="I669" s="179"/>
      <c r="J669" s="179"/>
      <c r="K669" s="158"/>
      <c r="L669" s="215"/>
    </row>
    <row r="670" s="72" customFormat="1" ht="24" customHeight="1" spans="1:12">
      <c r="A670" s="158" t="s">
        <v>3010</v>
      </c>
      <c r="B670" s="179">
        <v>40</v>
      </c>
      <c r="C670" s="108"/>
      <c r="D670" s="108">
        <v>-10</v>
      </c>
      <c r="E670" s="105">
        <f t="shared" si="137"/>
        <v>30</v>
      </c>
      <c r="F670" s="169">
        <f t="shared" si="132"/>
        <v>30</v>
      </c>
      <c r="G670" s="179">
        <v>30</v>
      </c>
      <c r="H670" s="179"/>
      <c r="I670" s="179"/>
      <c r="J670" s="179"/>
      <c r="K670" s="158"/>
      <c r="L670" s="215"/>
    </row>
    <row r="671" s="77" customFormat="1" ht="24" customHeight="1" spans="1:12">
      <c r="A671" s="211" t="s">
        <v>3011</v>
      </c>
      <c r="B671" s="213">
        <f>SUM(B666:B670)</f>
        <v>154.8</v>
      </c>
      <c r="C671" s="214">
        <f>SUM(C666:C670)</f>
        <v>0</v>
      </c>
      <c r="D671" s="214">
        <f>SUM(D666:D670)</f>
        <v>-30.8</v>
      </c>
      <c r="E671" s="213">
        <f>SUM(E666:E670)</f>
        <v>124</v>
      </c>
      <c r="F671" s="214">
        <f t="shared" si="132"/>
        <v>124</v>
      </c>
      <c r="G671" s="214">
        <f t="shared" ref="G671:J671" si="138">SUM(G666:G670)</f>
        <v>124</v>
      </c>
      <c r="H671" s="214">
        <f t="shared" si="138"/>
        <v>0</v>
      </c>
      <c r="I671" s="214">
        <f t="shared" si="138"/>
        <v>0</v>
      </c>
      <c r="J671" s="214">
        <f t="shared" si="138"/>
        <v>0</v>
      </c>
      <c r="K671" s="211"/>
      <c r="L671" s="222"/>
    </row>
    <row r="672" s="72" customFormat="1" ht="24" customHeight="1" spans="1:12">
      <c r="A672" s="172" t="s">
        <v>3012</v>
      </c>
      <c r="B672" s="179">
        <v>10</v>
      </c>
      <c r="C672" s="108"/>
      <c r="D672" s="108">
        <v>-5</v>
      </c>
      <c r="E672" s="105">
        <f t="shared" ref="E672:E676" si="139">B672+C672+D672</f>
        <v>5</v>
      </c>
      <c r="F672" s="169">
        <f t="shared" si="132"/>
        <v>5</v>
      </c>
      <c r="G672" s="179">
        <v>5</v>
      </c>
      <c r="H672" s="179"/>
      <c r="I672" s="179"/>
      <c r="J672" s="179"/>
      <c r="K672" s="158"/>
      <c r="L672" s="215"/>
    </row>
    <row r="673" s="72" customFormat="1" ht="24" customHeight="1" spans="1:12">
      <c r="A673" s="172" t="s">
        <v>3013</v>
      </c>
      <c r="B673" s="179"/>
      <c r="C673" s="108">
        <v>3</v>
      </c>
      <c r="D673" s="108"/>
      <c r="E673" s="105">
        <f t="shared" si="139"/>
        <v>3</v>
      </c>
      <c r="F673" s="169">
        <f t="shared" si="132"/>
        <v>3</v>
      </c>
      <c r="G673" s="179">
        <v>3</v>
      </c>
      <c r="H673" s="179"/>
      <c r="I673" s="179"/>
      <c r="J673" s="179"/>
      <c r="K673" s="158"/>
      <c r="L673" s="215"/>
    </row>
    <row r="674" s="72" customFormat="1" ht="24" customHeight="1" spans="1:12">
      <c r="A674" s="172" t="s">
        <v>3014</v>
      </c>
      <c r="B674" s="179"/>
      <c r="C674" s="108">
        <v>3</v>
      </c>
      <c r="D674" s="108"/>
      <c r="E674" s="105">
        <f t="shared" si="139"/>
        <v>3</v>
      </c>
      <c r="F674" s="169">
        <f t="shared" si="132"/>
        <v>3</v>
      </c>
      <c r="G674" s="179">
        <v>3</v>
      </c>
      <c r="H674" s="179"/>
      <c r="I674" s="179"/>
      <c r="J674" s="179"/>
      <c r="K674" s="158"/>
      <c r="L674" s="215"/>
    </row>
    <row r="675" s="72" customFormat="1" ht="24" customHeight="1" spans="1:12">
      <c r="A675" s="172" t="s">
        <v>3015</v>
      </c>
      <c r="B675" s="179"/>
      <c r="C675" s="108">
        <v>3</v>
      </c>
      <c r="D675" s="108"/>
      <c r="E675" s="105">
        <f t="shared" si="139"/>
        <v>3</v>
      </c>
      <c r="F675" s="169">
        <f t="shared" si="132"/>
        <v>3</v>
      </c>
      <c r="G675" s="179">
        <v>3</v>
      </c>
      <c r="H675" s="179"/>
      <c r="I675" s="179"/>
      <c r="J675" s="179"/>
      <c r="K675" s="158"/>
      <c r="L675" s="215"/>
    </row>
    <row r="676" s="72" customFormat="1" ht="24" customHeight="1" spans="1:12">
      <c r="A676" s="172" t="s">
        <v>3016</v>
      </c>
      <c r="B676" s="179"/>
      <c r="C676" s="108">
        <v>5</v>
      </c>
      <c r="D676" s="108"/>
      <c r="E676" s="105">
        <f t="shared" si="139"/>
        <v>5</v>
      </c>
      <c r="F676" s="169">
        <f t="shared" si="132"/>
        <v>5</v>
      </c>
      <c r="G676" s="179">
        <v>5</v>
      </c>
      <c r="H676" s="179"/>
      <c r="I676" s="179"/>
      <c r="J676" s="179"/>
      <c r="K676" s="158"/>
      <c r="L676" s="215"/>
    </row>
    <row r="677" s="72" customFormat="1" ht="24" customHeight="1" spans="1:12">
      <c r="A677" s="211" t="s">
        <v>3017</v>
      </c>
      <c r="B677" s="213">
        <f>SUM(B672:B676)</f>
        <v>10</v>
      </c>
      <c r="C677" s="214">
        <f>SUM(C672:C676)</f>
        <v>14</v>
      </c>
      <c r="D677" s="214">
        <f>SUM(D672:D676)</f>
        <v>-5</v>
      </c>
      <c r="E677" s="213">
        <f>SUM(E672:E676)</f>
        <v>19</v>
      </c>
      <c r="F677" s="214">
        <f t="shared" si="132"/>
        <v>19</v>
      </c>
      <c r="G677" s="213">
        <f t="shared" ref="G677:J677" si="140">SUM(G672:G676)</f>
        <v>19</v>
      </c>
      <c r="H677" s="213">
        <f t="shared" si="140"/>
        <v>0</v>
      </c>
      <c r="I677" s="213">
        <f t="shared" si="140"/>
        <v>0</v>
      </c>
      <c r="J677" s="213">
        <f t="shared" si="140"/>
        <v>0</v>
      </c>
      <c r="K677" s="211"/>
      <c r="L677" s="222"/>
    </row>
    <row r="678" s="72" customFormat="1" ht="24" customHeight="1" spans="1:12">
      <c r="A678" s="172" t="s">
        <v>3018</v>
      </c>
      <c r="B678" s="179">
        <v>16.92</v>
      </c>
      <c r="C678" s="108">
        <v>0.08</v>
      </c>
      <c r="D678" s="108"/>
      <c r="E678" s="105">
        <f t="shared" ref="E678:E687" si="141">B678+C678+D678</f>
        <v>17</v>
      </c>
      <c r="F678" s="169">
        <f t="shared" si="132"/>
        <v>17</v>
      </c>
      <c r="G678" s="179">
        <v>17</v>
      </c>
      <c r="H678" s="179"/>
      <c r="I678" s="179"/>
      <c r="J678" s="179"/>
      <c r="K678" s="158" t="s">
        <v>3019</v>
      </c>
      <c r="L678" s="215"/>
    </row>
    <row r="679" s="72" customFormat="1" ht="24" customHeight="1" spans="1:12">
      <c r="A679" s="172" t="s">
        <v>3020</v>
      </c>
      <c r="B679" s="179">
        <v>15.2</v>
      </c>
      <c r="C679" s="108">
        <v>5.8</v>
      </c>
      <c r="D679" s="108"/>
      <c r="E679" s="105">
        <f t="shared" si="141"/>
        <v>21</v>
      </c>
      <c r="F679" s="169">
        <f t="shared" si="132"/>
        <v>21</v>
      </c>
      <c r="G679" s="179">
        <v>21</v>
      </c>
      <c r="H679" s="179"/>
      <c r="I679" s="179"/>
      <c r="J679" s="179"/>
      <c r="K679" s="158"/>
      <c r="L679" s="215"/>
    </row>
    <row r="680" s="72" customFormat="1" ht="24" customHeight="1" spans="1:12">
      <c r="A680" s="172" t="s">
        <v>3021</v>
      </c>
      <c r="B680" s="179"/>
      <c r="C680" s="108">
        <v>5</v>
      </c>
      <c r="D680" s="108"/>
      <c r="E680" s="105">
        <f t="shared" si="141"/>
        <v>5</v>
      </c>
      <c r="F680" s="169">
        <f t="shared" si="132"/>
        <v>5</v>
      </c>
      <c r="G680" s="179">
        <v>5</v>
      </c>
      <c r="H680" s="179"/>
      <c r="I680" s="179"/>
      <c r="J680" s="179"/>
      <c r="K680" s="158"/>
      <c r="L680" s="215"/>
    </row>
    <row r="681" s="77" customFormat="1" ht="24" customHeight="1" spans="1:12">
      <c r="A681" s="172" t="s">
        <v>3022</v>
      </c>
      <c r="B681" s="179"/>
      <c r="C681" s="108"/>
      <c r="D681" s="108"/>
      <c r="E681" s="105">
        <f t="shared" si="141"/>
        <v>0</v>
      </c>
      <c r="F681" s="169">
        <f t="shared" si="132"/>
        <v>0</v>
      </c>
      <c r="G681" s="179">
        <v>0</v>
      </c>
      <c r="H681" s="179"/>
      <c r="I681" s="179"/>
      <c r="J681" s="179"/>
      <c r="K681" s="158"/>
      <c r="L681" s="215"/>
    </row>
    <row r="682" s="72" customFormat="1" ht="24" customHeight="1" spans="1:12">
      <c r="A682" s="172" t="s">
        <v>3023</v>
      </c>
      <c r="B682" s="179"/>
      <c r="C682" s="108">
        <v>5</v>
      </c>
      <c r="D682" s="108"/>
      <c r="E682" s="105">
        <f t="shared" si="141"/>
        <v>5</v>
      </c>
      <c r="F682" s="169">
        <f t="shared" si="132"/>
        <v>5</v>
      </c>
      <c r="G682" s="179">
        <v>5</v>
      </c>
      <c r="H682" s="179"/>
      <c r="I682" s="179"/>
      <c r="J682" s="179"/>
      <c r="K682" s="158"/>
      <c r="L682" s="215"/>
    </row>
    <row r="683" s="72" customFormat="1" ht="24" customHeight="1" spans="1:12">
      <c r="A683" s="172" t="s">
        <v>3024</v>
      </c>
      <c r="B683" s="179"/>
      <c r="C683" s="108">
        <v>10</v>
      </c>
      <c r="D683" s="108"/>
      <c r="E683" s="105">
        <f t="shared" si="141"/>
        <v>10</v>
      </c>
      <c r="F683" s="169">
        <f t="shared" si="132"/>
        <v>10</v>
      </c>
      <c r="G683" s="179">
        <v>10</v>
      </c>
      <c r="H683" s="179"/>
      <c r="I683" s="179"/>
      <c r="J683" s="179"/>
      <c r="K683" s="158"/>
      <c r="L683" s="215"/>
    </row>
    <row r="684" s="72" customFormat="1" ht="24" customHeight="1" spans="1:12">
      <c r="A684" s="172" t="s">
        <v>3025</v>
      </c>
      <c r="B684" s="179">
        <v>20</v>
      </c>
      <c r="C684" s="108"/>
      <c r="D684" s="108">
        <v>-10</v>
      </c>
      <c r="E684" s="105">
        <f t="shared" si="141"/>
        <v>10</v>
      </c>
      <c r="F684" s="169">
        <f t="shared" si="132"/>
        <v>10</v>
      </c>
      <c r="G684" s="179">
        <v>10</v>
      </c>
      <c r="H684" s="179"/>
      <c r="I684" s="179"/>
      <c r="J684" s="179"/>
      <c r="K684" s="158"/>
      <c r="L684" s="215"/>
    </row>
    <row r="685" s="72" customFormat="1" ht="24" customHeight="1" spans="1:12">
      <c r="A685" s="172" t="s">
        <v>3026</v>
      </c>
      <c r="B685" s="179">
        <v>9.1</v>
      </c>
      <c r="C685" s="108"/>
      <c r="D685" s="108"/>
      <c r="E685" s="105">
        <f t="shared" si="141"/>
        <v>9.1</v>
      </c>
      <c r="F685" s="169">
        <f t="shared" si="132"/>
        <v>9.1</v>
      </c>
      <c r="G685" s="179">
        <v>9.1</v>
      </c>
      <c r="H685" s="179"/>
      <c r="I685" s="179"/>
      <c r="J685" s="179"/>
      <c r="K685" s="158"/>
      <c r="L685" s="215"/>
    </row>
    <row r="686" s="72" customFormat="1" ht="24" customHeight="1" spans="1:12">
      <c r="A686" s="172" t="s">
        <v>3027</v>
      </c>
      <c r="B686" s="179">
        <v>2.8</v>
      </c>
      <c r="C686" s="108"/>
      <c r="D686" s="108"/>
      <c r="E686" s="105">
        <f t="shared" si="141"/>
        <v>2.8</v>
      </c>
      <c r="F686" s="169">
        <f t="shared" si="132"/>
        <v>2.8</v>
      </c>
      <c r="G686" s="179">
        <v>2.8</v>
      </c>
      <c r="H686" s="179"/>
      <c r="I686" s="179"/>
      <c r="J686" s="179"/>
      <c r="K686" s="158"/>
      <c r="L686" s="215"/>
    </row>
    <row r="687" s="72" customFormat="1" ht="24" customHeight="1" spans="1:12">
      <c r="A687" s="172" t="s">
        <v>3028</v>
      </c>
      <c r="B687" s="179">
        <v>6.4</v>
      </c>
      <c r="C687" s="108"/>
      <c r="D687" s="108"/>
      <c r="E687" s="105">
        <f t="shared" si="141"/>
        <v>6.4</v>
      </c>
      <c r="F687" s="169">
        <f t="shared" si="132"/>
        <v>6.4</v>
      </c>
      <c r="G687" s="179">
        <v>6.4</v>
      </c>
      <c r="H687" s="179"/>
      <c r="I687" s="179"/>
      <c r="J687" s="179"/>
      <c r="K687" s="158"/>
      <c r="L687" s="215"/>
    </row>
    <row r="688" s="77" customFormat="1" ht="24" customHeight="1" spans="1:12">
      <c r="A688" s="211" t="s">
        <v>3029</v>
      </c>
      <c r="B688" s="213">
        <f>SUM(B678:B687)</f>
        <v>70.42</v>
      </c>
      <c r="C688" s="214">
        <f>SUM(C678:C687)</f>
        <v>25.88</v>
      </c>
      <c r="D688" s="214">
        <f>SUM(D678:D687)</f>
        <v>-10</v>
      </c>
      <c r="E688" s="213">
        <f>SUM(E678:E687)</f>
        <v>86.3</v>
      </c>
      <c r="F688" s="214">
        <f t="shared" si="132"/>
        <v>86.3</v>
      </c>
      <c r="G688" s="214">
        <f t="shared" ref="G688:J688" si="142">SUM(G678:G687)</f>
        <v>86.3</v>
      </c>
      <c r="H688" s="214">
        <f t="shared" si="142"/>
        <v>0</v>
      </c>
      <c r="I688" s="214">
        <f t="shared" si="142"/>
        <v>0</v>
      </c>
      <c r="J688" s="214">
        <f t="shared" si="142"/>
        <v>0</v>
      </c>
      <c r="K688" s="211"/>
      <c r="L688" s="222"/>
    </row>
    <row r="689" s="72" customFormat="1" ht="24" customHeight="1" spans="1:12">
      <c r="A689" s="142" t="s">
        <v>3030</v>
      </c>
      <c r="B689" s="219">
        <v>20</v>
      </c>
      <c r="C689" s="108"/>
      <c r="D689" s="108"/>
      <c r="E689" s="105">
        <v>20</v>
      </c>
      <c r="F689" s="169">
        <f t="shared" ref="F689:F752" si="143">SUM(G689:I689)</f>
        <v>20</v>
      </c>
      <c r="G689" s="179"/>
      <c r="H689" s="179">
        <v>20</v>
      </c>
      <c r="I689" s="179"/>
      <c r="J689" s="179"/>
      <c r="K689" s="158"/>
      <c r="L689" s="215"/>
    </row>
    <row r="690" s="72" customFormat="1" ht="24" customHeight="1" spans="1:12">
      <c r="A690" s="142" t="s">
        <v>3031</v>
      </c>
      <c r="B690" s="219">
        <v>55</v>
      </c>
      <c r="C690" s="108"/>
      <c r="D690" s="108"/>
      <c r="E690" s="105">
        <v>55</v>
      </c>
      <c r="F690" s="169">
        <f t="shared" si="143"/>
        <v>55</v>
      </c>
      <c r="G690" s="179"/>
      <c r="H690" s="179">
        <v>55</v>
      </c>
      <c r="I690" s="179"/>
      <c r="J690" s="179"/>
      <c r="K690" s="158"/>
      <c r="L690" s="215"/>
    </row>
    <row r="691" s="72" customFormat="1" ht="24" customHeight="1" spans="1:12">
      <c r="A691" s="142" t="s">
        <v>3032</v>
      </c>
      <c r="B691" s="219">
        <v>100</v>
      </c>
      <c r="C691" s="108"/>
      <c r="D691" s="108"/>
      <c r="E691" s="105">
        <v>100</v>
      </c>
      <c r="F691" s="169">
        <f t="shared" si="143"/>
        <v>100</v>
      </c>
      <c r="G691" s="179"/>
      <c r="H691" s="179">
        <v>100</v>
      </c>
      <c r="I691" s="179"/>
      <c r="J691" s="179"/>
      <c r="K691" s="158"/>
      <c r="L691" s="215"/>
    </row>
    <row r="692" s="72" customFormat="1" ht="24" customHeight="1" spans="1:12">
      <c r="A692" s="142" t="s">
        <v>3033</v>
      </c>
      <c r="B692" s="219">
        <v>85</v>
      </c>
      <c r="C692" s="108"/>
      <c r="D692" s="108"/>
      <c r="E692" s="105">
        <v>85</v>
      </c>
      <c r="F692" s="169">
        <f t="shared" si="143"/>
        <v>85</v>
      </c>
      <c r="G692" s="179"/>
      <c r="H692" s="179">
        <v>85</v>
      </c>
      <c r="I692" s="179"/>
      <c r="J692" s="179"/>
      <c r="K692" s="158"/>
      <c r="L692" s="215"/>
    </row>
    <row r="693" s="72" customFormat="1" ht="24" customHeight="1" spans="1:12">
      <c r="A693" s="220" t="s">
        <v>1351</v>
      </c>
      <c r="B693" s="221">
        <v>260</v>
      </c>
      <c r="C693" s="108">
        <f t="shared" ref="C693:E693" si="144">SUM(C689:C692)</f>
        <v>0</v>
      </c>
      <c r="D693" s="108">
        <f t="shared" si="144"/>
        <v>0</v>
      </c>
      <c r="E693" s="108">
        <f t="shared" si="144"/>
        <v>260</v>
      </c>
      <c r="F693" s="214">
        <f t="shared" si="143"/>
        <v>260</v>
      </c>
      <c r="G693" s="108">
        <f t="shared" ref="G693:J693" si="145">SUM(G689:G692)</f>
        <v>0</v>
      </c>
      <c r="H693" s="108">
        <f t="shared" si="145"/>
        <v>260</v>
      </c>
      <c r="I693" s="108">
        <f t="shared" si="145"/>
        <v>0</v>
      </c>
      <c r="J693" s="108">
        <f t="shared" si="145"/>
        <v>0</v>
      </c>
      <c r="K693" s="158"/>
      <c r="L693" s="215"/>
    </row>
    <row r="694" s="72" customFormat="1" ht="24" customHeight="1" spans="1:12">
      <c r="A694" s="142" t="s">
        <v>3034</v>
      </c>
      <c r="B694" s="219">
        <v>299</v>
      </c>
      <c r="C694" s="108"/>
      <c r="D694" s="108"/>
      <c r="E694" s="105">
        <v>299</v>
      </c>
      <c r="F694" s="169">
        <f t="shared" si="143"/>
        <v>299</v>
      </c>
      <c r="G694" s="179"/>
      <c r="H694" s="105">
        <v>299</v>
      </c>
      <c r="I694" s="179"/>
      <c r="J694" s="179"/>
      <c r="K694" s="158"/>
      <c r="L694" s="215"/>
    </row>
    <row r="695" s="72" customFormat="1" ht="24" customHeight="1" spans="1:12">
      <c r="A695" s="220" t="s">
        <v>1353</v>
      </c>
      <c r="B695" s="221">
        <v>299</v>
      </c>
      <c r="C695" s="108">
        <f t="shared" ref="C695:E695" si="146">SUM(C694:C694)</f>
        <v>0</v>
      </c>
      <c r="D695" s="108">
        <f t="shared" si="146"/>
        <v>0</v>
      </c>
      <c r="E695" s="108">
        <f t="shared" si="146"/>
        <v>299</v>
      </c>
      <c r="F695" s="214">
        <f t="shared" si="143"/>
        <v>299</v>
      </c>
      <c r="G695" s="108">
        <f t="shared" ref="G695:J695" si="147">SUM(G694:G694)</f>
        <v>0</v>
      </c>
      <c r="H695" s="108">
        <f t="shared" si="147"/>
        <v>299</v>
      </c>
      <c r="I695" s="108">
        <f t="shared" si="147"/>
        <v>0</v>
      </c>
      <c r="J695" s="108">
        <f t="shared" si="147"/>
        <v>0</v>
      </c>
      <c r="K695" s="158"/>
      <c r="L695" s="215"/>
    </row>
    <row r="696" s="72" customFormat="1" ht="24" customHeight="1" spans="1:12">
      <c r="A696" s="142" t="s">
        <v>3035</v>
      </c>
      <c r="B696" s="219">
        <v>336</v>
      </c>
      <c r="C696" s="108"/>
      <c r="D696" s="108"/>
      <c r="E696" s="105">
        <v>336</v>
      </c>
      <c r="F696" s="169">
        <f t="shared" si="143"/>
        <v>336</v>
      </c>
      <c r="G696" s="179"/>
      <c r="H696" s="105">
        <v>336</v>
      </c>
      <c r="I696" s="179"/>
      <c r="J696" s="179"/>
      <c r="K696" s="158"/>
      <c r="L696" s="215"/>
    </row>
    <row r="697" s="72" customFormat="1" ht="24" customHeight="1" spans="1:12">
      <c r="A697" s="220" t="s">
        <v>1354</v>
      </c>
      <c r="B697" s="221">
        <v>336</v>
      </c>
      <c r="C697" s="108">
        <f t="shared" ref="C697:E697" si="148">SUM(C696:C696)</f>
        <v>0</v>
      </c>
      <c r="D697" s="108">
        <f t="shared" si="148"/>
        <v>0</v>
      </c>
      <c r="E697" s="108">
        <f t="shared" si="148"/>
        <v>336</v>
      </c>
      <c r="F697" s="214">
        <f t="shared" si="143"/>
        <v>336</v>
      </c>
      <c r="G697" s="108">
        <f t="shared" ref="G697:J697" si="149">SUM(G696:G696)</f>
        <v>0</v>
      </c>
      <c r="H697" s="108">
        <f t="shared" si="149"/>
        <v>336</v>
      </c>
      <c r="I697" s="108">
        <f t="shared" si="149"/>
        <v>0</v>
      </c>
      <c r="J697" s="108">
        <f t="shared" si="149"/>
        <v>0</v>
      </c>
      <c r="K697" s="158"/>
      <c r="L697" s="215"/>
    </row>
    <row r="698" s="72" customFormat="1" ht="24" customHeight="1" spans="1:12">
      <c r="A698" s="142" t="s">
        <v>1149</v>
      </c>
      <c r="B698" s="219">
        <v>24.6</v>
      </c>
      <c r="C698" s="108"/>
      <c r="D698" s="108"/>
      <c r="E698" s="105">
        <v>24.6</v>
      </c>
      <c r="F698" s="169">
        <f t="shared" si="143"/>
        <v>24.6</v>
      </c>
      <c r="G698" s="179"/>
      <c r="H698" s="179">
        <v>24.6</v>
      </c>
      <c r="I698" s="179"/>
      <c r="J698" s="179"/>
      <c r="K698" s="158"/>
      <c r="L698" s="215"/>
    </row>
    <row r="699" s="72" customFormat="1" ht="24" customHeight="1" spans="1:12">
      <c r="A699" s="142" t="s">
        <v>3036</v>
      </c>
      <c r="B699" s="219">
        <v>56</v>
      </c>
      <c r="C699" s="108"/>
      <c r="D699" s="108"/>
      <c r="E699" s="105">
        <v>56</v>
      </c>
      <c r="F699" s="169">
        <f t="shared" si="143"/>
        <v>56</v>
      </c>
      <c r="G699" s="179"/>
      <c r="H699" s="179">
        <v>56</v>
      </c>
      <c r="I699" s="179"/>
      <c r="J699" s="179"/>
      <c r="K699" s="158"/>
      <c r="L699" s="215"/>
    </row>
    <row r="700" s="72" customFormat="1" ht="24" customHeight="1" spans="1:12">
      <c r="A700" s="142" t="s">
        <v>3037</v>
      </c>
      <c r="B700" s="219">
        <v>23.8</v>
      </c>
      <c r="C700" s="108"/>
      <c r="D700" s="108"/>
      <c r="E700" s="105">
        <v>23.8</v>
      </c>
      <c r="F700" s="169">
        <f t="shared" si="143"/>
        <v>23.8</v>
      </c>
      <c r="G700" s="179"/>
      <c r="H700" s="179">
        <v>23.8</v>
      </c>
      <c r="I700" s="179"/>
      <c r="J700" s="179"/>
      <c r="K700" s="158"/>
      <c r="L700" s="215"/>
    </row>
    <row r="701" s="72" customFormat="1" ht="24" customHeight="1" spans="1:12">
      <c r="A701" s="142" t="s">
        <v>3038</v>
      </c>
      <c r="B701" s="219">
        <v>20</v>
      </c>
      <c r="C701" s="108"/>
      <c r="D701" s="108"/>
      <c r="E701" s="105">
        <v>20</v>
      </c>
      <c r="F701" s="169">
        <f t="shared" si="143"/>
        <v>20</v>
      </c>
      <c r="G701" s="179"/>
      <c r="H701" s="179">
        <v>20</v>
      </c>
      <c r="I701" s="179"/>
      <c r="J701" s="179"/>
      <c r="K701" s="158"/>
      <c r="L701" s="215"/>
    </row>
    <row r="702" s="72" customFormat="1" ht="24" customHeight="1" spans="1:12">
      <c r="A702" s="142" t="s">
        <v>3039</v>
      </c>
      <c r="B702" s="219">
        <v>15.6</v>
      </c>
      <c r="C702" s="108"/>
      <c r="D702" s="108"/>
      <c r="E702" s="105">
        <v>15.6</v>
      </c>
      <c r="F702" s="169">
        <f t="shared" si="143"/>
        <v>15.6</v>
      </c>
      <c r="G702" s="179"/>
      <c r="H702" s="179">
        <v>15.6</v>
      </c>
      <c r="I702" s="179"/>
      <c r="J702" s="179"/>
      <c r="K702" s="158"/>
      <c r="L702" s="215"/>
    </row>
    <row r="703" s="72" customFormat="1" ht="24" customHeight="1" spans="1:12">
      <c r="A703" s="220" t="s">
        <v>1356</v>
      </c>
      <c r="B703" s="221">
        <v>140</v>
      </c>
      <c r="C703" s="108">
        <f t="shared" ref="C703:E703" si="150">SUM(C698:C702)</f>
        <v>0</v>
      </c>
      <c r="D703" s="108">
        <f t="shared" si="150"/>
        <v>0</v>
      </c>
      <c r="E703" s="108">
        <f t="shared" si="150"/>
        <v>140</v>
      </c>
      <c r="F703" s="214">
        <f t="shared" si="143"/>
        <v>140</v>
      </c>
      <c r="G703" s="108">
        <f t="shared" ref="G703:J703" si="151">SUM(G698:G702)</f>
        <v>0</v>
      </c>
      <c r="H703" s="108">
        <f t="shared" si="151"/>
        <v>140</v>
      </c>
      <c r="I703" s="108">
        <f t="shared" si="151"/>
        <v>0</v>
      </c>
      <c r="J703" s="108">
        <f t="shared" si="151"/>
        <v>0</v>
      </c>
      <c r="K703" s="158"/>
      <c r="L703" s="215"/>
    </row>
    <row r="704" s="72" customFormat="1" ht="24" customHeight="1" spans="1:12">
      <c r="A704" s="172" t="s">
        <v>3040</v>
      </c>
      <c r="B704" s="179">
        <v>8</v>
      </c>
      <c r="C704" s="108"/>
      <c r="D704" s="108"/>
      <c r="E704" s="105">
        <f t="shared" ref="E704:E709" si="152">B704+C704+D704</f>
        <v>8</v>
      </c>
      <c r="F704" s="169">
        <f t="shared" si="143"/>
        <v>8</v>
      </c>
      <c r="G704" s="179">
        <v>8</v>
      </c>
      <c r="H704" s="179"/>
      <c r="I704" s="179"/>
      <c r="J704" s="179"/>
      <c r="K704" s="158"/>
      <c r="L704" s="215"/>
    </row>
    <row r="705" s="72" customFormat="1" ht="24" customHeight="1" spans="1:12">
      <c r="A705" s="172" t="s">
        <v>3041</v>
      </c>
      <c r="B705" s="179"/>
      <c r="C705" s="108"/>
      <c r="D705" s="108"/>
      <c r="E705" s="105">
        <f t="shared" si="152"/>
        <v>0</v>
      </c>
      <c r="F705" s="169">
        <f t="shared" si="143"/>
        <v>0</v>
      </c>
      <c r="G705" s="179">
        <v>0</v>
      </c>
      <c r="H705" s="179"/>
      <c r="I705" s="179"/>
      <c r="J705" s="179"/>
      <c r="K705" s="158"/>
      <c r="L705" s="215"/>
    </row>
    <row r="706" s="72" customFormat="1" ht="24" customHeight="1" spans="1:12">
      <c r="A706" s="172" t="s">
        <v>3042</v>
      </c>
      <c r="B706" s="179"/>
      <c r="C706" s="108"/>
      <c r="D706" s="108"/>
      <c r="E706" s="105">
        <f t="shared" si="152"/>
        <v>0</v>
      </c>
      <c r="F706" s="169">
        <f t="shared" si="143"/>
        <v>0</v>
      </c>
      <c r="G706" s="179">
        <v>0</v>
      </c>
      <c r="H706" s="179"/>
      <c r="I706" s="179"/>
      <c r="J706" s="179"/>
      <c r="K706" s="158"/>
      <c r="L706" s="215"/>
    </row>
    <row r="707" s="72" customFormat="1" ht="24" customHeight="1" spans="1:12">
      <c r="A707" s="172" t="s">
        <v>3043</v>
      </c>
      <c r="B707" s="179"/>
      <c r="C707" s="108">
        <v>5</v>
      </c>
      <c r="D707" s="108"/>
      <c r="E707" s="105">
        <f t="shared" si="152"/>
        <v>5</v>
      </c>
      <c r="F707" s="169">
        <f t="shared" si="143"/>
        <v>5</v>
      </c>
      <c r="G707" s="179">
        <v>5</v>
      </c>
      <c r="H707" s="179"/>
      <c r="I707" s="179"/>
      <c r="J707" s="179"/>
      <c r="K707" s="158"/>
      <c r="L707" s="215"/>
    </row>
    <row r="708" s="72" customFormat="1" ht="24" customHeight="1" spans="1:12">
      <c r="A708" s="172" t="s">
        <v>3044</v>
      </c>
      <c r="B708" s="179"/>
      <c r="C708" s="108">
        <v>10</v>
      </c>
      <c r="D708" s="108"/>
      <c r="E708" s="105">
        <f t="shared" si="152"/>
        <v>10</v>
      </c>
      <c r="F708" s="169">
        <f t="shared" si="143"/>
        <v>10</v>
      </c>
      <c r="G708" s="179">
        <v>10</v>
      </c>
      <c r="H708" s="179"/>
      <c r="I708" s="179"/>
      <c r="J708" s="179"/>
      <c r="K708" s="158"/>
      <c r="L708" s="215"/>
    </row>
    <row r="709" s="72" customFormat="1" ht="24" customHeight="1" spans="1:12">
      <c r="A709" s="172" t="s">
        <v>3045</v>
      </c>
      <c r="B709" s="179"/>
      <c r="C709" s="108"/>
      <c r="D709" s="108"/>
      <c r="E709" s="105">
        <f t="shared" si="152"/>
        <v>0</v>
      </c>
      <c r="F709" s="169">
        <f t="shared" si="143"/>
        <v>0</v>
      </c>
      <c r="G709" s="179">
        <v>0</v>
      </c>
      <c r="H709" s="179"/>
      <c r="I709" s="179"/>
      <c r="J709" s="179"/>
      <c r="K709" s="158"/>
      <c r="L709" s="215"/>
    </row>
    <row r="710" s="72" customFormat="1" ht="24" customHeight="1" spans="1:12">
      <c r="A710" s="211" t="s">
        <v>3046</v>
      </c>
      <c r="B710" s="213">
        <f>SUM(B704:B709)</f>
        <v>8</v>
      </c>
      <c r="C710" s="214">
        <f>SUM(C704:C709)</f>
        <v>15</v>
      </c>
      <c r="D710" s="214">
        <f>SUM(D704:D709)</f>
        <v>0</v>
      </c>
      <c r="E710" s="213">
        <f>SUM(E704:E709)</f>
        <v>23</v>
      </c>
      <c r="F710" s="214">
        <f t="shared" si="143"/>
        <v>23</v>
      </c>
      <c r="G710" s="214">
        <f t="shared" ref="G710:J710" si="153">SUM(G704:G709)</f>
        <v>23</v>
      </c>
      <c r="H710" s="214">
        <f t="shared" si="153"/>
        <v>0</v>
      </c>
      <c r="I710" s="214">
        <f t="shared" si="153"/>
        <v>0</v>
      </c>
      <c r="J710" s="214">
        <f t="shared" si="153"/>
        <v>0</v>
      </c>
      <c r="K710" s="211"/>
      <c r="L710" s="222"/>
    </row>
    <row r="711" s="77" customFormat="1" ht="24" customHeight="1" spans="1:12">
      <c r="A711" s="172" t="s">
        <v>3047</v>
      </c>
      <c r="B711" s="179">
        <v>15</v>
      </c>
      <c r="C711" s="108"/>
      <c r="D711" s="108"/>
      <c r="E711" s="105">
        <f t="shared" ref="E711:E718" si="154">B711+C711+D711</f>
        <v>15</v>
      </c>
      <c r="F711" s="169">
        <f t="shared" si="143"/>
        <v>15</v>
      </c>
      <c r="G711" s="179">
        <v>15</v>
      </c>
      <c r="H711" s="179"/>
      <c r="I711" s="179"/>
      <c r="J711" s="179"/>
      <c r="K711" s="158"/>
      <c r="L711" s="215"/>
    </row>
    <row r="712" s="72" customFormat="1" ht="24" customHeight="1" spans="1:12">
      <c r="A712" s="172" t="s">
        <v>3048</v>
      </c>
      <c r="B712" s="179">
        <v>35</v>
      </c>
      <c r="C712" s="108"/>
      <c r="D712" s="108"/>
      <c r="E712" s="105">
        <f t="shared" si="154"/>
        <v>35</v>
      </c>
      <c r="F712" s="169">
        <f t="shared" si="143"/>
        <v>35</v>
      </c>
      <c r="G712" s="179">
        <v>35</v>
      </c>
      <c r="H712" s="179"/>
      <c r="I712" s="179"/>
      <c r="J712" s="179"/>
      <c r="K712" s="158"/>
      <c r="L712" s="215"/>
    </row>
    <row r="713" s="72" customFormat="1" ht="24" customHeight="1" spans="1:12">
      <c r="A713" s="172" t="s">
        <v>3049</v>
      </c>
      <c r="B713" s="179">
        <v>20</v>
      </c>
      <c r="C713" s="108"/>
      <c r="D713" s="108"/>
      <c r="E713" s="105">
        <f t="shared" si="154"/>
        <v>20</v>
      </c>
      <c r="F713" s="169">
        <f t="shared" si="143"/>
        <v>20</v>
      </c>
      <c r="G713" s="179">
        <v>20</v>
      </c>
      <c r="H713" s="179"/>
      <c r="I713" s="179"/>
      <c r="J713" s="179"/>
      <c r="K713" s="158"/>
      <c r="L713" s="215"/>
    </row>
    <row r="714" s="72" customFormat="1" ht="24" customHeight="1" spans="1:12">
      <c r="A714" s="172" t="s">
        <v>3050</v>
      </c>
      <c r="B714" s="179"/>
      <c r="C714" s="108"/>
      <c r="D714" s="108"/>
      <c r="E714" s="105">
        <f t="shared" si="154"/>
        <v>0</v>
      </c>
      <c r="F714" s="169">
        <f t="shared" si="143"/>
        <v>0</v>
      </c>
      <c r="G714" s="179">
        <v>0</v>
      </c>
      <c r="H714" s="179"/>
      <c r="I714" s="179"/>
      <c r="J714" s="179"/>
      <c r="K714" s="158"/>
      <c r="L714" s="215"/>
    </row>
    <row r="715" s="72" customFormat="1" ht="24" customHeight="1" spans="1:12">
      <c r="A715" s="172" t="s">
        <v>3051</v>
      </c>
      <c r="B715" s="179">
        <v>16.6</v>
      </c>
      <c r="C715" s="108"/>
      <c r="D715" s="108"/>
      <c r="E715" s="105">
        <f t="shared" si="154"/>
        <v>16.6</v>
      </c>
      <c r="F715" s="169">
        <f t="shared" si="143"/>
        <v>16.6</v>
      </c>
      <c r="G715" s="179">
        <v>16.6</v>
      </c>
      <c r="H715" s="179"/>
      <c r="I715" s="179"/>
      <c r="J715" s="179"/>
      <c r="K715" s="158"/>
      <c r="L715" s="215"/>
    </row>
    <row r="716" s="72" customFormat="1" ht="24" customHeight="1" spans="1:12">
      <c r="A716" s="172" t="s">
        <v>3052</v>
      </c>
      <c r="B716" s="179">
        <v>10</v>
      </c>
      <c r="C716" s="108"/>
      <c r="D716" s="108">
        <v>-10</v>
      </c>
      <c r="E716" s="105">
        <f t="shared" si="154"/>
        <v>0</v>
      </c>
      <c r="F716" s="169">
        <f t="shared" si="143"/>
        <v>0</v>
      </c>
      <c r="G716" s="179">
        <v>0</v>
      </c>
      <c r="H716" s="179"/>
      <c r="I716" s="179"/>
      <c r="J716" s="179"/>
      <c r="K716" s="158"/>
      <c r="L716" s="215"/>
    </row>
    <row r="717" s="72" customFormat="1" ht="24" customHeight="1" spans="1:12">
      <c r="A717" s="172" t="s">
        <v>3053</v>
      </c>
      <c r="B717" s="179"/>
      <c r="C717" s="108"/>
      <c r="D717" s="108"/>
      <c r="E717" s="105">
        <f t="shared" si="154"/>
        <v>0</v>
      </c>
      <c r="F717" s="169">
        <f t="shared" si="143"/>
        <v>0</v>
      </c>
      <c r="G717" s="179">
        <v>0</v>
      </c>
      <c r="H717" s="179"/>
      <c r="I717" s="179"/>
      <c r="J717" s="179"/>
      <c r="K717" s="158"/>
      <c r="L717" s="215"/>
    </row>
    <row r="718" s="72" customFormat="1" ht="24" customHeight="1" spans="1:12">
      <c r="A718" s="172" t="s">
        <v>3054</v>
      </c>
      <c r="B718" s="179"/>
      <c r="C718" s="108">
        <v>20</v>
      </c>
      <c r="D718" s="108"/>
      <c r="E718" s="105">
        <f t="shared" si="154"/>
        <v>20</v>
      </c>
      <c r="F718" s="169">
        <f t="shared" si="143"/>
        <v>20</v>
      </c>
      <c r="G718" s="179">
        <v>20</v>
      </c>
      <c r="H718" s="179"/>
      <c r="I718" s="179"/>
      <c r="J718" s="179"/>
      <c r="K718" s="158"/>
      <c r="L718" s="215"/>
    </row>
    <row r="719" s="72" customFormat="1" ht="24" customHeight="1" spans="1:12">
      <c r="A719" s="211" t="s">
        <v>3055</v>
      </c>
      <c r="B719" s="213">
        <f>SUM(B711:B718)</f>
        <v>96.6</v>
      </c>
      <c r="C719" s="214">
        <f>SUM(C711:C718)</f>
        <v>20</v>
      </c>
      <c r="D719" s="214">
        <f>SUM(D711:D718)</f>
        <v>-10</v>
      </c>
      <c r="E719" s="213">
        <f>SUM(E711:E718)</f>
        <v>106.6</v>
      </c>
      <c r="F719" s="214">
        <f t="shared" si="143"/>
        <v>106.6</v>
      </c>
      <c r="G719" s="214">
        <f t="shared" ref="G719:J719" si="155">SUM(G711:G718)</f>
        <v>106.6</v>
      </c>
      <c r="H719" s="214">
        <f t="shared" si="155"/>
        <v>0</v>
      </c>
      <c r="I719" s="214">
        <f t="shared" si="155"/>
        <v>0</v>
      </c>
      <c r="J719" s="214">
        <f t="shared" si="155"/>
        <v>0</v>
      </c>
      <c r="K719" s="211"/>
      <c r="L719" s="222"/>
    </row>
    <row r="720" s="72" customFormat="1" ht="24" customHeight="1" spans="1:12">
      <c r="A720" s="172" t="s">
        <v>3056</v>
      </c>
      <c r="B720" s="179">
        <v>1</v>
      </c>
      <c r="C720" s="108">
        <v>2</v>
      </c>
      <c r="D720" s="108"/>
      <c r="E720" s="105">
        <f t="shared" ref="E720:E727" si="156">B720+C720+D720</f>
        <v>3</v>
      </c>
      <c r="F720" s="169">
        <f t="shared" si="143"/>
        <v>3</v>
      </c>
      <c r="G720" s="179">
        <v>3</v>
      </c>
      <c r="H720" s="179"/>
      <c r="I720" s="179"/>
      <c r="J720" s="179"/>
      <c r="K720" s="158"/>
      <c r="L720" s="215"/>
    </row>
    <row r="721" s="77" customFormat="1" ht="24" customHeight="1" spans="1:12">
      <c r="A721" s="172" t="s">
        <v>3057</v>
      </c>
      <c r="B721" s="179">
        <v>5</v>
      </c>
      <c r="C721" s="108"/>
      <c r="D721" s="108"/>
      <c r="E721" s="105">
        <f t="shared" si="156"/>
        <v>5</v>
      </c>
      <c r="F721" s="169">
        <f t="shared" si="143"/>
        <v>5</v>
      </c>
      <c r="G721" s="179">
        <v>5</v>
      </c>
      <c r="H721" s="179"/>
      <c r="I721" s="179"/>
      <c r="J721" s="179"/>
      <c r="K721" s="158"/>
      <c r="L721" s="215"/>
    </row>
    <row r="722" s="72" customFormat="1" ht="24" customHeight="1" spans="1:12">
      <c r="A722" s="172" t="s">
        <v>3058</v>
      </c>
      <c r="B722" s="179">
        <v>9</v>
      </c>
      <c r="C722" s="108"/>
      <c r="D722" s="108"/>
      <c r="E722" s="105">
        <f t="shared" si="156"/>
        <v>9</v>
      </c>
      <c r="F722" s="169">
        <f t="shared" si="143"/>
        <v>9</v>
      </c>
      <c r="G722" s="179">
        <v>9</v>
      </c>
      <c r="H722" s="179"/>
      <c r="I722" s="179"/>
      <c r="J722" s="179"/>
      <c r="K722" s="158"/>
      <c r="L722" s="215"/>
    </row>
    <row r="723" s="72" customFormat="1" ht="24" customHeight="1" spans="1:12">
      <c r="A723" s="172" t="s">
        <v>3059</v>
      </c>
      <c r="B723" s="179"/>
      <c r="C723" s="108">
        <v>3</v>
      </c>
      <c r="D723" s="108"/>
      <c r="E723" s="105">
        <f t="shared" si="156"/>
        <v>3</v>
      </c>
      <c r="F723" s="169">
        <f t="shared" si="143"/>
        <v>3</v>
      </c>
      <c r="G723" s="179">
        <v>3</v>
      </c>
      <c r="H723" s="179"/>
      <c r="I723" s="179"/>
      <c r="J723" s="179"/>
      <c r="K723" s="158"/>
      <c r="L723" s="215"/>
    </row>
    <row r="724" s="72" customFormat="1" ht="24" customHeight="1" spans="1:12">
      <c r="A724" s="172" t="s">
        <v>3060</v>
      </c>
      <c r="B724" s="179">
        <v>1</v>
      </c>
      <c r="C724" s="108">
        <v>2</v>
      </c>
      <c r="D724" s="108"/>
      <c r="E724" s="105">
        <f t="shared" si="156"/>
        <v>3</v>
      </c>
      <c r="F724" s="169">
        <f t="shared" si="143"/>
        <v>3</v>
      </c>
      <c r="G724" s="179">
        <v>3</v>
      </c>
      <c r="H724" s="179"/>
      <c r="I724" s="179"/>
      <c r="J724" s="179"/>
      <c r="K724" s="158"/>
      <c r="L724" s="215"/>
    </row>
    <row r="725" s="72" customFormat="1" ht="24" customHeight="1" spans="1:12">
      <c r="A725" s="172" t="s">
        <v>3061</v>
      </c>
      <c r="B725" s="179">
        <v>3.2</v>
      </c>
      <c r="C725" s="108">
        <v>1.8</v>
      </c>
      <c r="D725" s="108"/>
      <c r="E725" s="105">
        <f t="shared" si="156"/>
        <v>5</v>
      </c>
      <c r="F725" s="169">
        <f t="shared" si="143"/>
        <v>5</v>
      </c>
      <c r="G725" s="179">
        <v>5</v>
      </c>
      <c r="H725" s="179"/>
      <c r="I725" s="179"/>
      <c r="J725" s="179"/>
      <c r="K725" s="158"/>
      <c r="L725" s="215"/>
    </row>
    <row r="726" s="72" customFormat="1" ht="24" customHeight="1" spans="1:12">
      <c r="A726" s="211" t="s">
        <v>3062</v>
      </c>
      <c r="B726" s="213">
        <f>SUM(B720:B725)</f>
        <v>19.2</v>
      </c>
      <c r="C726" s="214">
        <f>SUM(C720:C725)</f>
        <v>8.8</v>
      </c>
      <c r="D726" s="214">
        <f>SUM(D720:D725)</f>
        <v>0</v>
      </c>
      <c r="E726" s="213">
        <f>SUM(E720:E725)</f>
        <v>28</v>
      </c>
      <c r="F726" s="214">
        <f t="shared" si="143"/>
        <v>28</v>
      </c>
      <c r="G726" s="214">
        <f>SUM(G720:G725)</f>
        <v>28</v>
      </c>
      <c r="H726" s="214">
        <f>SUM(H720:H725)</f>
        <v>0</v>
      </c>
      <c r="I726" s="214">
        <f>SUM(I720:I725)</f>
        <v>0</v>
      </c>
      <c r="J726" s="214">
        <f>SUM(J720:J725)</f>
        <v>0</v>
      </c>
      <c r="K726" s="211"/>
      <c r="L726" s="222"/>
    </row>
    <row r="727" s="72" customFormat="1" ht="24" customHeight="1" spans="1:12">
      <c r="A727" s="172" t="s">
        <v>3063</v>
      </c>
      <c r="B727" s="179">
        <v>18</v>
      </c>
      <c r="C727" s="108"/>
      <c r="D727" s="108"/>
      <c r="E727" s="105">
        <f t="shared" ref="E727:E730" si="157">B727+C727+D727</f>
        <v>18</v>
      </c>
      <c r="F727" s="169">
        <f t="shared" si="143"/>
        <v>18</v>
      </c>
      <c r="G727" s="179">
        <v>18</v>
      </c>
      <c r="H727" s="179"/>
      <c r="I727" s="179"/>
      <c r="J727" s="179"/>
      <c r="K727" s="158" t="s">
        <v>3064</v>
      </c>
      <c r="L727" s="215"/>
    </row>
    <row r="728" s="72" customFormat="1" ht="24" customHeight="1" spans="1:12">
      <c r="A728" s="172" t="s">
        <v>3065</v>
      </c>
      <c r="B728" s="179">
        <v>10</v>
      </c>
      <c r="C728" s="108">
        <v>5</v>
      </c>
      <c r="D728" s="108"/>
      <c r="E728" s="105">
        <f t="shared" si="157"/>
        <v>15</v>
      </c>
      <c r="F728" s="169">
        <f t="shared" si="143"/>
        <v>15</v>
      </c>
      <c r="G728" s="179">
        <v>15</v>
      </c>
      <c r="H728" s="179"/>
      <c r="I728" s="179"/>
      <c r="J728" s="179"/>
      <c r="K728" s="158" t="s">
        <v>3066</v>
      </c>
      <c r="L728" s="215"/>
    </row>
    <row r="729" s="72" customFormat="1" ht="24" customHeight="1" spans="1:12">
      <c r="A729" s="172" t="s">
        <v>3067</v>
      </c>
      <c r="B729" s="179">
        <v>2</v>
      </c>
      <c r="C729" s="108"/>
      <c r="D729" s="108"/>
      <c r="E729" s="105">
        <f t="shared" si="157"/>
        <v>2</v>
      </c>
      <c r="F729" s="169">
        <f t="shared" si="143"/>
        <v>2</v>
      </c>
      <c r="G729" s="179">
        <v>2</v>
      </c>
      <c r="H729" s="179"/>
      <c r="I729" s="179"/>
      <c r="J729" s="179"/>
      <c r="K729" s="158"/>
      <c r="L729" s="215"/>
    </row>
    <row r="730" s="72" customFormat="1" ht="24" customHeight="1" spans="1:12">
      <c r="A730" s="172" t="s">
        <v>3068</v>
      </c>
      <c r="B730" s="179">
        <v>5</v>
      </c>
      <c r="C730" s="108"/>
      <c r="D730" s="108"/>
      <c r="E730" s="105">
        <f t="shared" si="157"/>
        <v>5</v>
      </c>
      <c r="F730" s="169">
        <f t="shared" si="143"/>
        <v>5</v>
      </c>
      <c r="G730" s="179">
        <v>5</v>
      </c>
      <c r="H730" s="179"/>
      <c r="I730" s="179"/>
      <c r="J730" s="179"/>
      <c r="K730" s="158"/>
      <c r="L730" s="215"/>
    </row>
    <row r="731" s="72" customFormat="1" ht="24" customHeight="1" spans="1:12">
      <c r="A731" s="211" t="s">
        <v>3069</v>
      </c>
      <c r="B731" s="213">
        <f>SUM(B727:B730)</f>
        <v>35</v>
      </c>
      <c r="C731" s="214">
        <f>SUM(C727:C730)</f>
        <v>5</v>
      </c>
      <c r="D731" s="214">
        <f>SUM(D727:D730)</f>
        <v>0</v>
      </c>
      <c r="E731" s="213">
        <f>SUM(E727:E730)</f>
        <v>40</v>
      </c>
      <c r="F731" s="214">
        <f t="shared" si="143"/>
        <v>40</v>
      </c>
      <c r="G731" s="214">
        <f>SUM(G727:G730)</f>
        <v>40</v>
      </c>
      <c r="H731" s="214">
        <f>SUM(H727:H730)</f>
        <v>0</v>
      </c>
      <c r="I731" s="214">
        <f>SUM(I727:I730)</f>
        <v>0</v>
      </c>
      <c r="J731" s="214">
        <f>SUM(J727:J730)</f>
        <v>0</v>
      </c>
      <c r="K731" s="211"/>
      <c r="L731" s="222"/>
    </row>
    <row r="732" s="77" customFormat="1" ht="24" customHeight="1" spans="1:12">
      <c r="A732" s="172" t="s">
        <v>3070</v>
      </c>
      <c r="B732" s="179">
        <v>3</v>
      </c>
      <c r="C732" s="108"/>
      <c r="D732" s="108"/>
      <c r="E732" s="105">
        <f t="shared" ref="E731:E738" si="158">B732+C732+D732</f>
        <v>3</v>
      </c>
      <c r="F732" s="169">
        <f t="shared" si="143"/>
        <v>3</v>
      </c>
      <c r="G732" s="179">
        <v>3</v>
      </c>
      <c r="H732" s="179"/>
      <c r="I732" s="179"/>
      <c r="J732" s="179"/>
      <c r="K732" s="158"/>
      <c r="L732" s="215"/>
    </row>
    <row r="733" s="72" customFormat="1" ht="24" customHeight="1" spans="1:12">
      <c r="A733" s="172" t="s">
        <v>3071</v>
      </c>
      <c r="B733" s="179">
        <v>5</v>
      </c>
      <c r="C733" s="108">
        <v>3</v>
      </c>
      <c r="D733" s="108"/>
      <c r="E733" s="105">
        <f t="shared" si="158"/>
        <v>8</v>
      </c>
      <c r="F733" s="169">
        <f t="shared" si="143"/>
        <v>8</v>
      </c>
      <c r="G733" s="179">
        <v>8</v>
      </c>
      <c r="H733" s="179"/>
      <c r="I733" s="179"/>
      <c r="J733" s="179"/>
      <c r="K733" s="158"/>
      <c r="L733" s="215"/>
    </row>
    <row r="734" s="72" customFormat="1" ht="24" customHeight="1" spans="1:12">
      <c r="A734" s="172" t="s">
        <v>3072</v>
      </c>
      <c r="B734" s="179">
        <v>10</v>
      </c>
      <c r="C734" s="108"/>
      <c r="D734" s="108"/>
      <c r="E734" s="105">
        <f t="shared" si="158"/>
        <v>10</v>
      </c>
      <c r="F734" s="169">
        <f t="shared" si="143"/>
        <v>10</v>
      </c>
      <c r="G734" s="179">
        <v>10</v>
      </c>
      <c r="H734" s="179"/>
      <c r="I734" s="179"/>
      <c r="J734" s="179"/>
      <c r="K734" s="158"/>
      <c r="L734" s="215"/>
    </row>
    <row r="735" s="72" customFormat="1" ht="24" customHeight="1" spans="1:12">
      <c r="A735" s="172" t="s">
        <v>3073</v>
      </c>
      <c r="B735" s="179">
        <v>31.4</v>
      </c>
      <c r="C735" s="108">
        <v>7</v>
      </c>
      <c r="D735" s="108"/>
      <c r="E735" s="105">
        <f t="shared" si="158"/>
        <v>38.4</v>
      </c>
      <c r="F735" s="169">
        <f t="shared" si="143"/>
        <v>38.4</v>
      </c>
      <c r="G735" s="179">
        <v>38.4</v>
      </c>
      <c r="H735" s="179"/>
      <c r="I735" s="179"/>
      <c r="J735" s="179"/>
      <c r="K735" s="158"/>
      <c r="L735" s="215"/>
    </row>
    <row r="736" s="72" customFormat="1" ht="24" customHeight="1" spans="1:12">
      <c r="A736" s="172" t="s">
        <v>3074</v>
      </c>
      <c r="B736" s="179">
        <v>5</v>
      </c>
      <c r="C736" s="108"/>
      <c r="D736" s="108">
        <v>-5</v>
      </c>
      <c r="E736" s="105">
        <f t="shared" si="158"/>
        <v>0</v>
      </c>
      <c r="F736" s="169">
        <f t="shared" si="143"/>
        <v>0</v>
      </c>
      <c r="G736" s="179">
        <v>0</v>
      </c>
      <c r="H736" s="179"/>
      <c r="I736" s="179"/>
      <c r="J736" s="179"/>
      <c r="K736" s="158"/>
      <c r="L736" s="215"/>
    </row>
    <row r="737" s="72" customFormat="1" ht="24" customHeight="1" spans="1:12">
      <c r="A737" s="172" t="s">
        <v>3075</v>
      </c>
      <c r="B737" s="179">
        <v>10</v>
      </c>
      <c r="C737" s="108"/>
      <c r="D737" s="108"/>
      <c r="E737" s="105">
        <f t="shared" si="158"/>
        <v>10</v>
      </c>
      <c r="F737" s="169">
        <f t="shared" si="143"/>
        <v>10</v>
      </c>
      <c r="G737" s="179">
        <v>10</v>
      </c>
      <c r="H737" s="179"/>
      <c r="I737" s="179"/>
      <c r="J737" s="179"/>
      <c r="K737" s="158"/>
      <c r="L737" s="215"/>
    </row>
    <row r="738" s="72" customFormat="1" ht="24" customHeight="1" spans="1:12">
      <c r="A738" s="172" t="s">
        <v>3076</v>
      </c>
      <c r="B738" s="179">
        <v>5</v>
      </c>
      <c r="C738" s="108"/>
      <c r="D738" s="108"/>
      <c r="E738" s="105">
        <f t="shared" si="158"/>
        <v>5</v>
      </c>
      <c r="F738" s="169">
        <f t="shared" si="143"/>
        <v>5</v>
      </c>
      <c r="G738" s="179">
        <v>5</v>
      </c>
      <c r="H738" s="179"/>
      <c r="I738" s="179"/>
      <c r="J738" s="179"/>
      <c r="K738" s="158"/>
      <c r="L738" s="215"/>
    </row>
    <row r="739" s="72" customFormat="1" ht="24" customHeight="1" spans="1:12">
      <c r="A739" s="211" t="s">
        <v>3077</v>
      </c>
      <c r="B739" s="213">
        <f>SUM(B732:B738)</f>
        <v>69.4</v>
      </c>
      <c r="C739" s="214">
        <f>SUM(C732:C738)</f>
        <v>10</v>
      </c>
      <c r="D739" s="214">
        <f>SUM(D732:D738)</f>
        <v>-5</v>
      </c>
      <c r="E739" s="213">
        <f>SUM(E732:E738)</f>
        <v>74.4</v>
      </c>
      <c r="F739" s="214">
        <f t="shared" si="143"/>
        <v>74.4</v>
      </c>
      <c r="G739" s="214">
        <f t="shared" ref="G739:J739" si="159">SUM(G732:G738)</f>
        <v>74.4</v>
      </c>
      <c r="H739" s="214">
        <f t="shared" si="159"/>
        <v>0</v>
      </c>
      <c r="I739" s="214">
        <f t="shared" si="159"/>
        <v>0</v>
      </c>
      <c r="J739" s="214">
        <f t="shared" si="159"/>
        <v>0</v>
      </c>
      <c r="K739" s="211"/>
      <c r="L739" s="222"/>
    </row>
    <row r="740" s="72" customFormat="1" ht="24" customHeight="1" spans="1:12">
      <c r="A740" s="172" t="s">
        <v>3078</v>
      </c>
      <c r="B740" s="179">
        <v>71.7</v>
      </c>
      <c r="C740" s="108"/>
      <c r="D740" s="108"/>
      <c r="E740" s="105">
        <f t="shared" ref="E740:E764" si="160">B740+C740+D740</f>
        <v>71.7</v>
      </c>
      <c r="F740" s="169">
        <f t="shared" si="143"/>
        <v>71.7</v>
      </c>
      <c r="G740" s="179">
        <v>71.7</v>
      </c>
      <c r="H740" s="179"/>
      <c r="I740" s="179"/>
      <c r="J740" s="179"/>
      <c r="K740" s="158" t="s">
        <v>3079</v>
      </c>
      <c r="L740" s="215"/>
    </row>
    <row r="741" s="72" customFormat="1" ht="24" customHeight="1" spans="1:12">
      <c r="A741" s="172" t="s">
        <v>3080</v>
      </c>
      <c r="B741" s="179">
        <v>20</v>
      </c>
      <c r="C741" s="108">
        <v>10</v>
      </c>
      <c r="D741" s="108"/>
      <c r="E741" s="105">
        <f t="shared" si="160"/>
        <v>30</v>
      </c>
      <c r="F741" s="169">
        <f t="shared" si="143"/>
        <v>30</v>
      </c>
      <c r="G741" s="179">
        <v>30</v>
      </c>
      <c r="H741" s="179"/>
      <c r="I741" s="179"/>
      <c r="J741" s="179"/>
      <c r="K741" s="158" t="s">
        <v>3081</v>
      </c>
      <c r="L741" s="215"/>
    </row>
    <row r="742" s="72" customFormat="1" ht="24" customHeight="1" spans="1:12">
      <c r="A742" s="172" t="s">
        <v>3082</v>
      </c>
      <c r="B742" s="179">
        <v>6</v>
      </c>
      <c r="C742" s="108"/>
      <c r="D742" s="108"/>
      <c r="E742" s="105">
        <f t="shared" si="160"/>
        <v>6</v>
      </c>
      <c r="F742" s="169">
        <f t="shared" si="143"/>
        <v>6</v>
      </c>
      <c r="G742" s="179">
        <v>6</v>
      </c>
      <c r="H742" s="179"/>
      <c r="I742" s="179"/>
      <c r="J742" s="179"/>
      <c r="K742" s="158"/>
      <c r="L742" s="215"/>
    </row>
    <row r="743" s="72" customFormat="1" ht="24" customHeight="1" spans="1:12">
      <c r="A743" s="172" t="s">
        <v>3083</v>
      </c>
      <c r="B743" s="179">
        <v>20</v>
      </c>
      <c r="C743" s="108">
        <v>5</v>
      </c>
      <c r="D743" s="108"/>
      <c r="E743" s="105">
        <f t="shared" si="160"/>
        <v>25</v>
      </c>
      <c r="F743" s="169">
        <f t="shared" si="143"/>
        <v>25</v>
      </c>
      <c r="G743" s="179">
        <v>25</v>
      </c>
      <c r="H743" s="179"/>
      <c r="I743" s="179"/>
      <c r="J743" s="179"/>
      <c r="K743" s="158"/>
      <c r="L743" s="215"/>
    </row>
    <row r="744" s="72" customFormat="1" ht="24" customHeight="1" spans="1:12">
      <c r="A744" s="172" t="s">
        <v>3084</v>
      </c>
      <c r="B744" s="179">
        <v>15</v>
      </c>
      <c r="C744" s="108">
        <v>5</v>
      </c>
      <c r="D744" s="108"/>
      <c r="E744" s="105">
        <f t="shared" si="160"/>
        <v>20</v>
      </c>
      <c r="F744" s="169">
        <f t="shared" si="143"/>
        <v>20</v>
      </c>
      <c r="G744" s="179">
        <v>20</v>
      </c>
      <c r="H744" s="179"/>
      <c r="I744" s="179"/>
      <c r="J744" s="179"/>
      <c r="K744" s="158"/>
      <c r="L744" s="215"/>
    </row>
    <row r="745" s="72" customFormat="1" ht="24" customHeight="1" spans="1:12">
      <c r="A745" s="172" t="s">
        <v>1159</v>
      </c>
      <c r="B745" s="179">
        <v>26</v>
      </c>
      <c r="C745" s="108"/>
      <c r="D745" s="108"/>
      <c r="E745" s="105">
        <f t="shared" si="160"/>
        <v>26</v>
      </c>
      <c r="F745" s="169">
        <f t="shared" si="143"/>
        <v>26</v>
      </c>
      <c r="G745" s="179">
        <v>26</v>
      </c>
      <c r="H745" s="179"/>
      <c r="I745" s="179"/>
      <c r="J745" s="179"/>
      <c r="K745" s="158" t="s">
        <v>3085</v>
      </c>
      <c r="L745" s="215"/>
    </row>
    <row r="746" s="72" customFormat="1" ht="24" customHeight="1" spans="1:12">
      <c r="A746" s="172" t="s">
        <v>3086</v>
      </c>
      <c r="B746" s="179">
        <v>40</v>
      </c>
      <c r="C746" s="108"/>
      <c r="D746" s="108"/>
      <c r="E746" s="105">
        <f t="shared" si="160"/>
        <v>40</v>
      </c>
      <c r="F746" s="169">
        <f t="shared" si="143"/>
        <v>40</v>
      </c>
      <c r="G746" s="179">
        <v>40</v>
      </c>
      <c r="H746" s="179"/>
      <c r="I746" s="179"/>
      <c r="J746" s="179"/>
      <c r="K746" s="158"/>
      <c r="L746" s="215"/>
    </row>
    <row r="747" s="72" customFormat="1" ht="24" customHeight="1" spans="1:12">
      <c r="A747" s="172" t="s">
        <v>3087</v>
      </c>
      <c r="B747" s="179">
        <v>8</v>
      </c>
      <c r="C747" s="108"/>
      <c r="D747" s="108"/>
      <c r="E747" s="105">
        <f t="shared" si="160"/>
        <v>8</v>
      </c>
      <c r="F747" s="169">
        <f t="shared" si="143"/>
        <v>8</v>
      </c>
      <c r="G747" s="179">
        <v>8</v>
      </c>
      <c r="H747" s="179"/>
      <c r="I747" s="179"/>
      <c r="J747" s="179"/>
      <c r="K747" s="158"/>
      <c r="L747" s="215"/>
    </row>
    <row r="748" s="72" customFormat="1" ht="24" customHeight="1" spans="1:12">
      <c r="A748" s="172" t="s">
        <v>3088</v>
      </c>
      <c r="B748" s="179">
        <v>15</v>
      </c>
      <c r="C748" s="108">
        <v>10</v>
      </c>
      <c r="D748" s="108"/>
      <c r="E748" s="105">
        <f t="shared" si="160"/>
        <v>25</v>
      </c>
      <c r="F748" s="169">
        <f t="shared" si="143"/>
        <v>25</v>
      </c>
      <c r="G748" s="179">
        <v>25</v>
      </c>
      <c r="H748" s="179"/>
      <c r="I748" s="179"/>
      <c r="J748" s="179"/>
      <c r="K748" s="158"/>
      <c r="L748" s="215"/>
    </row>
    <row r="749" s="72" customFormat="1" ht="24" customHeight="1" spans="1:12">
      <c r="A749" s="172" t="s">
        <v>3089</v>
      </c>
      <c r="B749" s="179">
        <v>45</v>
      </c>
      <c r="C749" s="108"/>
      <c r="D749" s="108"/>
      <c r="E749" s="105">
        <f t="shared" si="160"/>
        <v>45</v>
      </c>
      <c r="F749" s="169">
        <f t="shared" ref="F749:F812" si="161">SUM(G749:I749)</f>
        <v>45</v>
      </c>
      <c r="G749" s="179">
        <v>45</v>
      </c>
      <c r="H749" s="179"/>
      <c r="I749" s="179"/>
      <c r="J749" s="179"/>
      <c r="K749" s="158"/>
      <c r="L749" s="215"/>
    </row>
    <row r="750" s="72" customFormat="1" ht="24" customHeight="1" spans="1:12">
      <c r="A750" s="172" t="s">
        <v>3090</v>
      </c>
      <c r="B750" s="179"/>
      <c r="C750" s="108">
        <v>8</v>
      </c>
      <c r="D750" s="108"/>
      <c r="E750" s="105">
        <f t="shared" si="160"/>
        <v>8</v>
      </c>
      <c r="F750" s="169">
        <f t="shared" si="161"/>
        <v>8</v>
      </c>
      <c r="G750" s="179">
        <v>8</v>
      </c>
      <c r="H750" s="179"/>
      <c r="I750" s="179"/>
      <c r="J750" s="179"/>
      <c r="K750" s="158"/>
      <c r="L750" s="215"/>
    </row>
    <row r="751" s="72" customFormat="1" ht="24" customHeight="1" spans="1:12">
      <c r="A751" s="172" t="s">
        <v>3091</v>
      </c>
      <c r="B751" s="179">
        <v>5</v>
      </c>
      <c r="C751" s="108"/>
      <c r="D751" s="108"/>
      <c r="E751" s="105">
        <f t="shared" si="160"/>
        <v>5</v>
      </c>
      <c r="F751" s="169">
        <f t="shared" si="161"/>
        <v>5</v>
      </c>
      <c r="G751" s="179">
        <v>5</v>
      </c>
      <c r="H751" s="179"/>
      <c r="I751" s="179"/>
      <c r="J751" s="179"/>
      <c r="K751" s="158"/>
      <c r="L751" s="215"/>
    </row>
    <row r="752" s="72" customFormat="1" ht="24" customHeight="1" spans="1:12">
      <c r="A752" s="172" t="s">
        <v>3092</v>
      </c>
      <c r="B752" s="179">
        <v>12</v>
      </c>
      <c r="C752" s="108"/>
      <c r="D752" s="108"/>
      <c r="E752" s="105">
        <f t="shared" si="160"/>
        <v>12</v>
      </c>
      <c r="F752" s="169">
        <f t="shared" si="161"/>
        <v>12</v>
      </c>
      <c r="G752" s="179">
        <v>12</v>
      </c>
      <c r="H752" s="179"/>
      <c r="I752" s="179"/>
      <c r="J752" s="179"/>
      <c r="K752" s="158"/>
      <c r="L752" s="215"/>
    </row>
    <row r="753" s="72" customFormat="1" ht="24" customHeight="1" spans="1:12">
      <c r="A753" s="172" t="s">
        <v>3093</v>
      </c>
      <c r="B753" s="179">
        <v>5</v>
      </c>
      <c r="C753" s="108"/>
      <c r="D753" s="108">
        <v>-5</v>
      </c>
      <c r="E753" s="105">
        <f t="shared" si="160"/>
        <v>0</v>
      </c>
      <c r="F753" s="169">
        <f t="shared" si="161"/>
        <v>0</v>
      </c>
      <c r="G753" s="179">
        <v>0</v>
      </c>
      <c r="H753" s="179"/>
      <c r="I753" s="179"/>
      <c r="J753" s="179"/>
      <c r="K753" s="158"/>
      <c r="L753" s="215"/>
    </row>
    <row r="754" s="72" customFormat="1" ht="24" customHeight="1" spans="1:12">
      <c r="A754" s="172" t="s">
        <v>3094</v>
      </c>
      <c r="B754" s="179">
        <v>15</v>
      </c>
      <c r="C754" s="108"/>
      <c r="D754" s="108"/>
      <c r="E754" s="105">
        <f t="shared" si="160"/>
        <v>15</v>
      </c>
      <c r="F754" s="169">
        <f t="shared" si="161"/>
        <v>15</v>
      </c>
      <c r="G754" s="179">
        <v>15</v>
      </c>
      <c r="H754" s="179"/>
      <c r="I754" s="179"/>
      <c r="J754" s="179"/>
      <c r="K754" s="158"/>
      <c r="L754" s="215"/>
    </row>
    <row r="755" s="72" customFormat="1" ht="24" customHeight="1" spans="1:12">
      <c r="A755" s="172" t="s">
        <v>3095</v>
      </c>
      <c r="B755" s="179">
        <v>10</v>
      </c>
      <c r="C755" s="108"/>
      <c r="D755" s="108">
        <v>-10</v>
      </c>
      <c r="E755" s="105">
        <f t="shared" si="160"/>
        <v>0</v>
      </c>
      <c r="F755" s="169">
        <f t="shared" si="161"/>
        <v>0</v>
      </c>
      <c r="G755" s="179">
        <v>0</v>
      </c>
      <c r="H755" s="179"/>
      <c r="I755" s="179"/>
      <c r="J755" s="179"/>
      <c r="K755" s="158"/>
      <c r="L755" s="215"/>
    </row>
    <row r="756" s="72" customFormat="1" ht="24" customHeight="1" spans="1:12">
      <c r="A756" s="172" t="s">
        <v>3096</v>
      </c>
      <c r="B756" s="179">
        <v>40</v>
      </c>
      <c r="C756" s="108"/>
      <c r="D756" s="108"/>
      <c r="E756" s="105">
        <f t="shared" si="160"/>
        <v>40</v>
      </c>
      <c r="F756" s="169">
        <f t="shared" si="161"/>
        <v>40</v>
      </c>
      <c r="G756" s="179">
        <v>40</v>
      </c>
      <c r="H756" s="179"/>
      <c r="I756" s="179"/>
      <c r="J756" s="179"/>
      <c r="K756" s="158"/>
      <c r="L756" s="215"/>
    </row>
    <row r="757" s="72" customFormat="1" ht="24" customHeight="1" spans="1:12">
      <c r="A757" s="172" t="s">
        <v>3097</v>
      </c>
      <c r="B757" s="179">
        <v>6</v>
      </c>
      <c r="C757" s="108"/>
      <c r="D757" s="108"/>
      <c r="E757" s="105">
        <f t="shared" si="160"/>
        <v>6</v>
      </c>
      <c r="F757" s="169">
        <f t="shared" si="161"/>
        <v>6</v>
      </c>
      <c r="G757" s="179">
        <v>6</v>
      </c>
      <c r="H757" s="179"/>
      <c r="I757" s="179"/>
      <c r="J757" s="179"/>
      <c r="K757" s="158"/>
      <c r="L757" s="215"/>
    </row>
    <row r="758" s="78" customFormat="1" ht="24" customHeight="1" spans="1:12">
      <c r="A758" s="172" t="s">
        <v>3098</v>
      </c>
      <c r="B758" s="179">
        <v>30</v>
      </c>
      <c r="C758" s="108"/>
      <c r="D758" s="108">
        <v>-30</v>
      </c>
      <c r="E758" s="105">
        <f t="shared" si="160"/>
        <v>0</v>
      </c>
      <c r="F758" s="169">
        <f t="shared" si="161"/>
        <v>0</v>
      </c>
      <c r="G758" s="179">
        <v>0</v>
      </c>
      <c r="H758" s="179"/>
      <c r="I758" s="179"/>
      <c r="J758" s="179"/>
      <c r="K758" s="158"/>
      <c r="L758" s="215"/>
    </row>
    <row r="759" s="72" customFormat="1" ht="24" customHeight="1" spans="1:12">
      <c r="A759" s="172" t="s">
        <v>3099</v>
      </c>
      <c r="B759" s="179">
        <v>5</v>
      </c>
      <c r="C759" s="108"/>
      <c r="D759" s="108"/>
      <c r="E759" s="105">
        <f t="shared" si="160"/>
        <v>5</v>
      </c>
      <c r="F759" s="169">
        <f t="shared" si="161"/>
        <v>5</v>
      </c>
      <c r="G759" s="179">
        <v>5</v>
      </c>
      <c r="H759" s="179"/>
      <c r="I759" s="179"/>
      <c r="J759" s="179"/>
      <c r="K759" s="158"/>
      <c r="L759" s="215"/>
    </row>
    <row r="760" s="77" customFormat="1" ht="24" customHeight="1" spans="1:12">
      <c r="A760" s="172" t="s">
        <v>3100</v>
      </c>
      <c r="B760" s="179">
        <v>16</v>
      </c>
      <c r="C760" s="108"/>
      <c r="D760" s="108">
        <v>-16</v>
      </c>
      <c r="E760" s="105">
        <f t="shared" si="160"/>
        <v>0</v>
      </c>
      <c r="F760" s="169">
        <f t="shared" si="161"/>
        <v>0</v>
      </c>
      <c r="G760" s="179">
        <v>0</v>
      </c>
      <c r="H760" s="179"/>
      <c r="I760" s="179"/>
      <c r="J760" s="179"/>
      <c r="K760" s="158"/>
      <c r="L760" s="215"/>
    </row>
    <row r="761" s="72" customFormat="1" ht="24" customHeight="1" spans="1:12">
      <c r="A761" s="172" t="s">
        <v>3101</v>
      </c>
      <c r="B761" s="179">
        <v>14</v>
      </c>
      <c r="C761" s="108"/>
      <c r="D761" s="108">
        <v>-14</v>
      </c>
      <c r="E761" s="105">
        <f t="shared" si="160"/>
        <v>0</v>
      </c>
      <c r="F761" s="169">
        <f t="shared" si="161"/>
        <v>0</v>
      </c>
      <c r="G761" s="179">
        <v>0</v>
      </c>
      <c r="H761" s="179"/>
      <c r="I761" s="179"/>
      <c r="J761" s="179"/>
      <c r="K761" s="158"/>
      <c r="L761" s="215"/>
    </row>
    <row r="762" s="77" customFormat="1" ht="24" customHeight="1" spans="1:12">
      <c r="A762" s="172" t="s">
        <v>3102</v>
      </c>
      <c r="B762" s="179">
        <v>20</v>
      </c>
      <c r="C762" s="108">
        <v>10</v>
      </c>
      <c r="D762" s="108"/>
      <c r="E762" s="105">
        <f t="shared" si="160"/>
        <v>30</v>
      </c>
      <c r="F762" s="169">
        <f t="shared" si="161"/>
        <v>30</v>
      </c>
      <c r="G762" s="179">
        <v>30</v>
      </c>
      <c r="H762" s="179"/>
      <c r="I762" s="179"/>
      <c r="J762" s="179"/>
      <c r="K762" s="158"/>
      <c r="L762" s="215"/>
    </row>
    <row r="763" s="72" customFormat="1" ht="24" customHeight="1" spans="1:12">
      <c r="A763" s="172" t="s">
        <v>3103</v>
      </c>
      <c r="B763" s="179">
        <v>10</v>
      </c>
      <c r="C763" s="108"/>
      <c r="D763" s="108"/>
      <c r="E763" s="105">
        <f t="shared" si="160"/>
        <v>10</v>
      </c>
      <c r="F763" s="169">
        <f t="shared" si="161"/>
        <v>10</v>
      </c>
      <c r="G763" s="179">
        <v>10</v>
      </c>
      <c r="H763" s="179"/>
      <c r="I763" s="179"/>
      <c r="J763" s="179"/>
      <c r="K763" s="158"/>
      <c r="L763" s="215"/>
    </row>
    <row r="764" s="72" customFormat="1" ht="24" customHeight="1" spans="1:12">
      <c r="A764" s="172" t="s">
        <v>3104</v>
      </c>
      <c r="B764" s="179">
        <v>10</v>
      </c>
      <c r="C764" s="108"/>
      <c r="D764" s="108"/>
      <c r="E764" s="105">
        <f t="shared" si="160"/>
        <v>10</v>
      </c>
      <c r="F764" s="169">
        <f t="shared" si="161"/>
        <v>10</v>
      </c>
      <c r="G764" s="179">
        <v>10</v>
      </c>
      <c r="H764" s="179"/>
      <c r="I764" s="179"/>
      <c r="J764" s="179"/>
      <c r="K764" s="158"/>
      <c r="L764" s="215"/>
    </row>
    <row r="765" s="72" customFormat="1" ht="24" customHeight="1" spans="1:12">
      <c r="A765" s="211" t="s">
        <v>3105</v>
      </c>
      <c r="B765" s="211">
        <f>SUM(B740:B764)</f>
        <v>464.7</v>
      </c>
      <c r="C765" s="212">
        <f>SUM(C740:C764)</f>
        <v>48</v>
      </c>
      <c r="D765" s="212">
        <f>SUM(D740:D764)</f>
        <v>-75</v>
      </c>
      <c r="E765" s="211">
        <f>SUM(E740:E764)</f>
        <v>437.7</v>
      </c>
      <c r="F765" s="214">
        <f t="shared" si="161"/>
        <v>437.7</v>
      </c>
      <c r="G765" s="212">
        <f t="shared" ref="G765:J765" si="162">SUM(G740:G764)</f>
        <v>437.7</v>
      </c>
      <c r="H765" s="212">
        <f t="shared" si="162"/>
        <v>0</v>
      </c>
      <c r="I765" s="212">
        <f t="shared" si="162"/>
        <v>0</v>
      </c>
      <c r="J765" s="212">
        <f t="shared" si="162"/>
        <v>0</v>
      </c>
      <c r="K765" s="158"/>
      <c r="L765" s="215"/>
    </row>
    <row r="766" s="72" customFormat="1" ht="24" customHeight="1" spans="1:12">
      <c r="A766" s="172" t="s">
        <v>3106</v>
      </c>
      <c r="B766" s="179">
        <v>75</v>
      </c>
      <c r="C766" s="108"/>
      <c r="D766" s="108"/>
      <c r="E766" s="105">
        <f t="shared" ref="E766:E780" si="163">B766+C766+D766</f>
        <v>75</v>
      </c>
      <c r="F766" s="169">
        <f t="shared" si="161"/>
        <v>75</v>
      </c>
      <c r="G766" s="179">
        <v>75</v>
      </c>
      <c r="H766" s="179"/>
      <c r="I766" s="179"/>
      <c r="J766" s="179"/>
      <c r="K766" s="158"/>
      <c r="L766" s="215"/>
    </row>
    <row r="767" s="72" customFormat="1" ht="24" customHeight="1" spans="1:12">
      <c r="A767" s="211" t="s">
        <v>3107</v>
      </c>
      <c r="B767" s="211">
        <v>75</v>
      </c>
      <c r="C767" s="108">
        <f t="shared" ref="C767:E767" si="164">SUM(C766:C766)</f>
        <v>0</v>
      </c>
      <c r="D767" s="108">
        <f t="shared" si="164"/>
        <v>0</v>
      </c>
      <c r="E767" s="108">
        <f t="shared" si="164"/>
        <v>75</v>
      </c>
      <c r="F767" s="214">
        <f t="shared" si="161"/>
        <v>75</v>
      </c>
      <c r="G767" s="108">
        <f t="shared" ref="G767:J767" si="165">SUM(G766:G766)</f>
        <v>75</v>
      </c>
      <c r="H767" s="108">
        <f t="shared" si="165"/>
        <v>0</v>
      </c>
      <c r="I767" s="108">
        <f t="shared" si="165"/>
        <v>0</v>
      </c>
      <c r="J767" s="108">
        <f t="shared" si="165"/>
        <v>0</v>
      </c>
      <c r="K767" s="211"/>
      <c r="L767" s="222"/>
    </row>
    <row r="768" s="72" customFormat="1" ht="24" customHeight="1" spans="1:12">
      <c r="A768" s="172" t="s">
        <v>3108</v>
      </c>
      <c r="B768" s="179">
        <v>20</v>
      </c>
      <c r="C768" s="108"/>
      <c r="D768" s="108"/>
      <c r="E768" s="105">
        <f t="shared" si="163"/>
        <v>20</v>
      </c>
      <c r="F768" s="169">
        <f t="shared" si="161"/>
        <v>20</v>
      </c>
      <c r="G768" s="105">
        <v>20</v>
      </c>
      <c r="H768" s="179"/>
      <c r="I768" s="179"/>
      <c r="J768" s="179"/>
      <c r="K768" s="158"/>
      <c r="L768" s="215"/>
    </row>
    <row r="769" s="72" customFormat="1" ht="24" customHeight="1" spans="1:12">
      <c r="A769" s="211" t="s">
        <v>3109</v>
      </c>
      <c r="B769" s="211">
        <v>20</v>
      </c>
      <c r="C769" s="108">
        <f t="shared" ref="C769:E769" si="166">SUM(C768:C768)</f>
        <v>0</v>
      </c>
      <c r="D769" s="108">
        <f t="shared" si="166"/>
        <v>0</v>
      </c>
      <c r="E769" s="108">
        <f t="shared" si="166"/>
        <v>20</v>
      </c>
      <c r="F769" s="214">
        <f t="shared" si="161"/>
        <v>20</v>
      </c>
      <c r="G769" s="108">
        <f t="shared" ref="G769:J769" si="167">SUM(G768:G768)</f>
        <v>20</v>
      </c>
      <c r="H769" s="108">
        <f t="shared" si="167"/>
        <v>0</v>
      </c>
      <c r="I769" s="108">
        <f t="shared" si="167"/>
        <v>0</v>
      </c>
      <c r="J769" s="108">
        <f t="shared" si="167"/>
        <v>0</v>
      </c>
      <c r="K769" s="211"/>
      <c r="L769" s="222"/>
    </row>
    <row r="770" s="72" customFormat="1" ht="24" customHeight="1" spans="1:12">
      <c r="A770" s="172" t="s">
        <v>3110</v>
      </c>
      <c r="B770" s="179">
        <v>362</v>
      </c>
      <c r="C770" s="108">
        <v>5.2</v>
      </c>
      <c r="D770" s="108"/>
      <c r="E770" s="105">
        <f t="shared" si="163"/>
        <v>367.2</v>
      </c>
      <c r="F770" s="169">
        <f t="shared" si="161"/>
        <v>367.2</v>
      </c>
      <c r="G770" s="179">
        <v>367.2</v>
      </c>
      <c r="H770" s="179"/>
      <c r="I770" s="179"/>
      <c r="J770" s="179"/>
      <c r="K770" s="158"/>
      <c r="L770" s="215"/>
    </row>
    <row r="771" s="72" customFormat="1" ht="24" customHeight="1" spans="1:12">
      <c r="A771" s="172" t="s">
        <v>3111</v>
      </c>
      <c r="B771" s="179">
        <v>66</v>
      </c>
      <c r="C771" s="108"/>
      <c r="D771" s="108"/>
      <c r="E771" s="105">
        <f t="shared" si="163"/>
        <v>66</v>
      </c>
      <c r="F771" s="169">
        <f t="shared" si="161"/>
        <v>66</v>
      </c>
      <c r="G771" s="179">
        <v>66</v>
      </c>
      <c r="H771" s="179"/>
      <c r="I771" s="179"/>
      <c r="J771" s="179"/>
      <c r="K771" s="158" t="s">
        <v>3112</v>
      </c>
      <c r="L771" s="215"/>
    </row>
    <row r="772" s="72" customFormat="1" ht="24" customHeight="1" spans="1:12">
      <c r="A772" s="172" t="s">
        <v>3113</v>
      </c>
      <c r="B772" s="179">
        <v>20</v>
      </c>
      <c r="C772" s="108"/>
      <c r="D772" s="108"/>
      <c r="E772" s="105">
        <f t="shared" si="163"/>
        <v>20</v>
      </c>
      <c r="F772" s="169">
        <f t="shared" si="161"/>
        <v>20</v>
      </c>
      <c r="G772" s="179">
        <v>20</v>
      </c>
      <c r="H772" s="179"/>
      <c r="I772" s="179"/>
      <c r="J772" s="179"/>
      <c r="K772" s="158"/>
      <c r="L772" s="215"/>
    </row>
    <row r="773" s="77" customFormat="1" ht="24" customHeight="1" spans="1:12">
      <c r="A773" s="172" t="s">
        <v>3114</v>
      </c>
      <c r="B773" s="179">
        <v>71</v>
      </c>
      <c r="C773" s="108"/>
      <c r="D773" s="108"/>
      <c r="E773" s="105">
        <f t="shared" si="163"/>
        <v>71</v>
      </c>
      <c r="F773" s="169">
        <f t="shared" si="161"/>
        <v>71</v>
      </c>
      <c r="G773" s="179">
        <v>71</v>
      </c>
      <c r="H773" s="179"/>
      <c r="I773" s="179"/>
      <c r="J773" s="179"/>
      <c r="K773" s="158"/>
      <c r="L773" s="215"/>
    </row>
    <row r="774" s="72" customFormat="1" ht="24" customHeight="1" spans="1:12">
      <c r="A774" s="172" t="s">
        <v>3115</v>
      </c>
      <c r="B774" s="179">
        <v>105.8</v>
      </c>
      <c r="C774" s="108"/>
      <c r="D774" s="108"/>
      <c r="E774" s="105">
        <f t="shared" si="163"/>
        <v>105.8</v>
      </c>
      <c r="F774" s="169">
        <f t="shared" si="161"/>
        <v>105.8</v>
      </c>
      <c r="G774" s="179">
        <v>105.8</v>
      </c>
      <c r="H774" s="179"/>
      <c r="I774" s="179"/>
      <c r="J774" s="179"/>
      <c r="K774" s="158" t="s">
        <v>3116</v>
      </c>
      <c r="L774" s="215"/>
    </row>
    <row r="775" s="72" customFormat="1" ht="24" customHeight="1" spans="1:12">
      <c r="A775" s="172" t="s">
        <v>3117</v>
      </c>
      <c r="B775" s="179">
        <v>10</v>
      </c>
      <c r="C775" s="108"/>
      <c r="D775" s="108"/>
      <c r="E775" s="105">
        <f t="shared" si="163"/>
        <v>10</v>
      </c>
      <c r="F775" s="169">
        <f t="shared" si="161"/>
        <v>10</v>
      </c>
      <c r="G775" s="179">
        <v>10</v>
      </c>
      <c r="H775" s="179"/>
      <c r="I775" s="179"/>
      <c r="J775" s="179"/>
      <c r="K775" s="158" t="s">
        <v>3118</v>
      </c>
      <c r="L775" s="215"/>
    </row>
    <row r="776" s="72" customFormat="1" ht="24" customHeight="1" spans="1:12">
      <c r="A776" s="172" t="s">
        <v>3119</v>
      </c>
      <c r="B776" s="179">
        <v>38</v>
      </c>
      <c r="C776" s="108"/>
      <c r="D776" s="108"/>
      <c r="E776" s="105">
        <f t="shared" si="163"/>
        <v>38</v>
      </c>
      <c r="F776" s="169">
        <f t="shared" si="161"/>
        <v>38</v>
      </c>
      <c r="G776" s="179">
        <v>38</v>
      </c>
      <c r="H776" s="179"/>
      <c r="I776" s="179"/>
      <c r="J776" s="179"/>
      <c r="K776" s="158" t="s">
        <v>3120</v>
      </c>
      <c r="L776" s="215"/>
    </row>
    <row r="777" s="72" customFormat="1" ht="24" customHeight="1" spans="1:12">
      <c r="A777" s="172" t="s">
        <v>3121</v>
      </c>
      <c r="B777" s="179">
        <v>44.7</v>
      </c>
      <c r="C777" s="108"/>
      <c r="D777" s="108"/>
      <c r="E777" s="105">
        <f t="shared" si="163"/>
        <v>44.7</v>
      </c>
      <c r="F777" s="169">
        <f t="shared" si="161"/>
        <v>44.7</v>
      </c>
      <c r="G777" s="179">
        <v>44.7</v>
      </c>
      <c r="H777" s="179"/>
      <c r="I777" s="179"/>
      <c r="J777" s="179"/>
      <c r="K777" s="158" t="s">
        <v>3122</v>
      </c>
      <c r="L777" s="215"/>
    </row>
    <row r="778" s="72" customFormat="1" ht="24" customHeight="1" spans="1:12">
      <c r="A778" s="172" t="s">
        <v>3123</v>
      </c>
      <c r="B778" s="179">
        <v>23.3</v>
      </c>
      <c r="C778" s="108"/>
      <c r="D778" s="108"/>
      <c r="E778" s="105">
        <f t="shared" si="163"/>
        <v>23.3</v>
      </c>
      <c r="F778" s="169">
        <f t="shared" si="161"/>
        <v>23.3</v>
      </c>
      <c r="G778" s="179">
        <v>23.3</v>
      </c>
      <c r="H778" s="179"/>
      <c r="I778" s="179"/>
      <c r="J778" s="179"/>
      <c r="K778" s="158"/>
      <c r="L778" s="215"/>
    </row>
    <row r="779" s="72" customFormat="1" ht="24" customHeight="1" spans="1:12">
      <c r="A779" s="172" t="s">
        <v>3124</v>
      </c>
      <c r="B779" s="179"/>
      <c r="C779" s="108">
        <v>10</v>
      </c>
      <c r="D779" s="108"/>
      <c r="E779" s="105">
        <f t="shared" si="163"/>
        <v>10</v>
      </c>
      <c r="F779" s="169">
        <f t="shared" si="161"/>
        <v>10</v>
      </c>
      <c r="G779" s="179">
        <v>10</v>
      </c>
      <c r="H779" s="179"/>
      <c r="I779" s="179"/>
      <c r="J779" s="179"/>
      <c r="K779" s="158"/>
      <c r="L779" s="215"/>
    </row>
    <row r="780" s="72" customFormat="1" ht="24" customHeight="1" spans="1:12">
      <c r="A780" s="172" t="s">
        <v>3125</v>
      </c>
      <c r="B780" s="179">
        <v>60</v>
      </c>
      <c r="C780" s="108"/>
      <c r="D780" s="108"/>
      <c r="E780" s="105">
        <f t="shared" si="163"/>
        <v>60</v>
      </c>
      <c r="F780" s="169">
        <f t="shared" si="161"/>
        <v>60</v>
      </c>
      <c r="G780" s="179">
        <v>60</v>
      </c>
      <c r="H780" s="179"/>
      <c r="I780" s="179"/>
      <c r="J780" s="179"/>
      <c r="K780" s="158"/>
      <c r="L780" s="215"/>
    </row>
    <row r="781" s="72" customFormat="1" ht="24" customHeight="1" spans="1:12">
      <c r="A781" s="211" t="s">
        <v>3126</v>
      </c>
      <c r="B781" s="213">
        <f>SUM(B770:B780)</f>
        <v>800.8</v>
      </c>
      <c r="C781" s="214">
        <f>SUM(C770:C780)</f>
        <v>15.2</v>
      </c>
      <c r="D781" s="214">
        <f>SUM(D770:D780)</f>
        <v>0</v>
      </c>
      <c r="E781" s="213">
        <f>SUM(E770:E780)</f>
        <v>816</v>
      </c>
      <c r="F781" s="214">
        <f t="shared" si="161"/>
        <v>816</v>
      </c>
      <c r="G781" s="214">
        <f t="shared" ref="G781:J781" si="168">SUM(G770:G780)</f>
        <v>816</v>
      </c>
      <c r="H781" s="214">
        <f t="shared" si="168"/>
        <v>0</v>
      </c>
      <c r="I781" s="214">
        <f t="shared" si="168"/>
        <v>0</v>
      </c>
      <c r="J781" s="214">
        <f t="shared" si="168"/>
        <v>0</v>
      </c>
      <c r="K781" s="211"/>
      <c r="L781" s="222"/>
    </row>
    <row r="782" s="77" customFormat="1" ht="24" customHeight="1" spans="1:12">
      <c r="A782" s="172" t="s">
        <v>3127</v>
      </c>
      <c r="B782" s="179">
        <v>35</v>
      </c>
      <c r="C782" s="108"/>
      <c r="D782" s="108">
        <v>-7.32</v>
      </c>
      <c r="E782" s="105">
        <f t="shared" ref="E782:E788" si="169">B782+C782+D782</f>
        <v>27.68</v>
      </c>
      <c r="F782" s="169">
        <f t="shared" si="161"/>
        <v>27.68</v>
      </c>
      <c r="G782" s="179">
        <v>27.68</v>
      </c>
      <c r="H782" s="179"/>
      <c r="I782" s="179"/>
      <c r="J782" s="179"/>
      <c r="K782" s="158" t="s">
        <v>3128</v>
      </c>
      <c r="L782" s="215"/>
    </row>
    <row r="783" s="79" customFormat="1" ht="24" customHeight="1" spans="1:12">
      <c r="A783" s="172" t="s">
        <v>3129</v>
      </c>
      <c r="B783" s="179">
        <v>25</v>
      </c>
      <c r="C783" s="108"/>
      <c r="D783" s="108"/>
      <c r="E783" s="105">
        <f t="shared" si="169"/>
        <v>25</v>
      </c>
      <c r="F783" s="169">
        <f t="shared" si="161"/>
        <v>25</v>
      </c>
      <c r="G783" s="179">
        <v>25</v>
      </c>
      <c r="H783" s="179"/>
      <c r="I783" s="179"/>
      <c r="J783" s="179"/>
      <c r="K783" s="158" t="s">
        <v>3130</v>
      </c>
      <c r="L783" s="215"/>
    </row>
    <row r="784" s="79" customFormat="1" ht="24" customHeight="1" spans="1:12">
      <c r="A784" s="172" t="s">
        <v>3131</v>
      </c>
      <c r="B784" s="179">
        <v>89</v>
      </c>
      <c r="C784" s="108"/>
      <c r="D784" s="108"/>
      <c r="E784" s="105">
        <f t="shared" si="169"/>
        <v>89</v>
      </c>
      <c r="F784" s="169">
        <f t="shared" si="161"/>
        <v>89</v>
      </c>
      <c r="G784" s="179">
        <v>89</v>
      </c>
      <c r="H784" s="179"/>
      <c r="I784" s="179"/>
      <c r="J784" s="179"/>
      <c r="K784" s="158" t="s">
        <v>3132</v>
      </c>
      <c r="L784" s="215"/>
    </row>
    <row r="785" s="79" customFormat="1" ht="24" customHeight="1" spans="1:12">
      <c r="A785" s="172" t="s">
        <v>3133</v>
      </c>
      <c r="B785" s="179">
        <v>70</v>
      </c>
      <c r="C785" s="108"/>
      <c r="D785" s="108"/>
      <c r="E785" s="105">
        <f t="shared" si="169"/>
        <v>70</v>
      </c>
      <c r="F785" s="169">
        <f t="shared" si="161"/>
        <v>70</v>
      </c>
      <c r="G785" s="224">
        <v>70</v>
      </c>
      <c r="H785" s="224"/>
      <c r="I785" s="224"/>
      <c r="J785" s="179"/>
      <c r="K785" s="158" t="s">
        <v>3134</v>
      </c>
      <c r="L785" s="215"/>
    </row>
    <row r="786" s="79" customFormat="1" ht="24" customHeight="1" spans="1:12">
      <c r="A786" s="172" t="s">
        <v>3135</v>
      </c>
      <c r="B786" s="179">
        <v>60</v>
      </c>
      <c r="C786" s="108"/>
      <c r="D786" s="108"/>
      <c r="E786" s="105">
        <f t="shared" si="169"/>
        <v>60</v>
      </c>
      <c r="F786" s="169">
        <f t="shared" si="161"/>
        <v>60</v>
      </c>
      <c r="G786" s="179">
        <v>60</v>
      </c>
      <c r="H786" s="179"/>
      <c r="I786" s="179"/>
      <c r="J786" s="179"/>
      <c r="K786" s="158" t="s">
        <v>3136</v>
      </c>
      <c r="L786" s="215"/>
    </row>
    <row r="787" s="79" customFormat="1" ht="24" customHeight="1" spans="1:12">
      <c r="A787" s="172" t="s">
        <v>3137</v>
      </c>
      <c r="B787" s="179">
        <v>10</v>
      </c>
      <c r="C787" s="108">
        <v>8</v>
      </c>
      <c r="D787" s="108"/>
      <c r="E787" s="105">
        <f t="shared" si="169"/>
        <v>18</v>
      </c>
      <c r="F787" s="169">
        <f t="shared" si="161"/>
        <v>18</v>
      </c>
      <c r="G787" s="179">
        <v>18</v>
      </c>
      <c r="H787" s="179"/>
      <c r="I787" s="179"/>
      <c r="J787" s="179"/>
      <c r="K787" s="158"/>
      <c r="L787" s="215"/>
    </row>
    <row r="788" s="72" customFormat="1" ht="24" customHeight="1" spans="1:12">
      <c r="A788" s="172" t="s">
        <v>3138</v>
      </c>
      <c r="B788" s="179">
        <v>12.5</v>
      </c>
      <c r="C788" s="108"/>
      <c r="D788" s="108"/>
      <c r="E788" s="105">
        <f t="shared" si="169"/>
        <v>12.5</v>
      </c>
      <c r="F788" s="169">
        <f t="shared" si="161"/>
        <v>12.5</v>
      </c>
      <c r="G788" s="179">
        <v>12.5</v>
      </c>
      <c r="H788" s="179"/>
      <c r="I788" s="179"/>
      <c r="J788" s="179"/>
      <c r="K788" s="158"/>
      <c r="L788" s="215"/>
    </row>
    <row r="789" s="72" customFormat="1" ht="24" customHeight="1" spans="1:12">
      <c r="A789" s="211" t="s">
        <v>3139</v>
      </c>
      <c r="B789" s="213">
        <f>SUM(B782:B788)</f>
        <v>301.5</v>
      </c>
      <c r="C789" s="214">
        <f>SUM(C782:C788)</f>
        <v>8</v>
      </c>
      <c r="D789" s="214">
        <f>SUM(D782:D788)</f>
        <v>-7.32</v>
      </c>
      <c r="E789" s="213">
        <f>SUM(E782:E788)</f>
        <v>302.18</v>
      </c>
      <c r="F789" s="214">
        <f t="shared" si="161"/>
        <v>302.18</v>
      </c>
      <c r="G789" s="214">
        <f t="shared" ref="G789:J789" si="170">SUM(G782:G788)</f>
        <v>302.18</v>
      </c>
      <c r="H789" s="214">
        <f t="shared" si="170"/>
        <v>0</v>
      </c>
      <c r="I789" s="214">
        <f t="shared" si="170"/>
        <v>0</v>
      </c>
      <c r="J789" s="214">
        <f t="shared" si="170"/>
        <v>0</v>
      </c>
      <c r="K789" s="211"/>
      <c r="L789" s="222"/>
    </row>
    <row r="790" s="72" customFormat="1" ht="24" customHeight="1" spans="1:12">
      <c r="A790" s="142" t="s">
        <v>3140</v>
      </c>
      <c r="B790" s="143">
        <v>1500</v>
      </c>
      <c r="C790" s="108">
        <v>700</v>
      </c>
      <c r="D790" s="108"/>
      <c r="E790" s="105">
        <f t="shared" ref="E790:E803" si="171">B790+C790+D790</f>
        <v>2200</v>
      </c>
      <c r="F790" s="169">
        <f t="shared" si="161"/>
        <v>2200</v>
      </c>
      <c r="G790" s="211"/>
      <c r="H790" s="211">
        <v>2200</v>
      </c>
      <c r="I790" s="211"/>
      <c r="J790" s="211"/>
      <c r="K790" s="211"/>
      <c r="L790" s="222"/>
    </row>
    <row r="791" s="72" customFormat="1" ht="24" customHeight="1" spans="1:12">
      <c r="A791" s="142" t="s">
        <v>3141</v>
      </c>
      <c r="B791" s="143">
        <v>145</v>
      </c>
      <c r="C791" s="108"/>
      <c r="D791" s="108">
        <v>-145</v>
      </c>
      <c r="E791" s="105">
        <f t="shared" si="171"/>
        <v>0</v>
      </c>
      <c r="F791" s="169">
        <f t="shared" si="161"/>
        <v>0</v>
      </c>
      <c r="G791" s="211"/>
      <c r="H791" s="179"/>
      <c r="I791" s="211"/>
      <c r="J791" s="211"/>
      <c r="K791" s="211"/>
      <c r="L791" s="222"/>
    </row>
    <row r="792" s="72" customFormat="1" ht="24" customHeight="1" spans="1:12">
      <c r="A792" s="142" t="s">
        <v>3142</v>
      </c>
      <c r="B792" s="143">
        <v>8</v>
      </c>
      <c r="C792" s="108"/>
      <c r="D792" s="108">
        <v>-8</v>
      </c>
      <c r="E792" s="105">
        <f t="shared" si="171"/>
        <v>0</v>
      </c>
      <c r="F792" s="169">
        <f t="shared" si="161"/>
        <v>0</v>
      </c>
      <c r="G792" s="211"/>
      <c r="H792" s="211"/>
      <c r="I792" s="211"/>
      <c r="J792" s="211"/>
      <c r="K792" s="211"/>
      <c r="L792" s="222"/>
    </row>
    <row r="793" s="72" customFormat="1" ht="24" customHeight="1" spans="1:12">
      <c r="A793" s="142" t="s">
        <v>3143</v>
      </c>
      <c r="B793" s="143">
        <v>1</v>
      </c>
      <c r="C793" s="108"/>
      <c r="D793" s="108">
        <v>-1</v>
      </c>
      <c r="E793" s="105">
        <f t="shared" si="171"/>
        <v>0</v>
      </c>
      <c r="F793" s="169">
        <f t="shared" si="161"/>
        <v>0</v>
      </c>
      <c r="G793" s="211"/>
      <c r="H793" s="211"/>
      <c r="I793" s="211"/>
      <c r="J793" s="211"/>
      <c r="K793" s="211"/>
      <c r="L793" s="222"/>
    </row>
    <row r="794" s="72" customFormat="1" ht="24" customHeight="1" spans="1:12">
      <c r="A794" s="142" t="s">
        <v>3144</v>
      </c>
      <c r="B794" s="143">
        <v>140</v>
      </c>
      <c r="C794" s="108"/>
      <c r="D794" s="108">
        <v>-140</v>
      </c>
      <c r="E794" s="105">
        <f t="shared" si="171"/>
        <v>0</v>
      </c>
      <c r="F794" s="169">
        <f t="shared" si="161"/>
        <v>0</v>
      </c>
      <c r="G794" s="211"/>
      <c r="H794" s="211"/>
      <c r="I794" s="211"/>
      <c r="J794" s="211"/>
      <c r="K794" s="211"/>
      <c r="L794" s="222"/>
    </row>
    <row r="795" s="72" customFormat="1" ht="24" customHeight="1" spans="1:12">
      <c r="A795" s="172" t="s">
        <v>3145</v>
      </c>
      <c r="B795" s="179">
        <v>46</v>
      </c>
      <c r="C795" s="108"/>
      <c r="D795" s="108"/>
      <c r="E795" s="105">
        <f t="shared" si="171"/>
        <v>46</v>
      </c>
      <c r="F795" s="169">
        <f t="shared" si="161"/>
        <v>46</v>
      </c>
      <c r="G795" s="179">
        <v>46</v>
      </c>
      <c r="H795" s="179"/>
      <c r="I795" s="179"/>
      <c r="J795" s="179"/>
      <c r="K795" s="158"/>
      <c r="L795" s="215"/>
    </row>
    <row r="796" s="77" customFormat="1" ht="24" customHeight="1" spans="1:12">
      <c r="A796" s="172" t="s">
        <v>3146</v>
      </c>
      <c r="B796" s="179">
        <v>80</v>
      </c>
      <c r="C796" s="108"/>
      <c r="D796" s="108"/>
      <c r="E796" s="105">
        <f t="shared" si="171"/>
        <v>80</v>
      </c>
      <c r="F796" s="169">
        <f t="shared" si="161"/>
        <v>80</v>
      </c>
      <c r="G796" s="179">
        <v>80</v>
      </c>
      <c r="H796" s="179"/>
      <c r="I796" s="179"/>
      <c r="J796" s="179"/>
      <c r="K796" s="158" t="s">
        <v>3147</v>
      </c>
      <c r="L796" s="215"/>
    </row>
    <row r="797" s="72" customFormat="1" ht="24" customHeight="1" spans="1:12">
      <c r="A797" s="172" t="s">
        <v>3148</v>
      </c>
      <c r="B797" s="179">
        <v>70</v>
      </c>
      <c r="C797" s="108"/>
      <c r="D797" s="108"/>
      <c r="E797" s="105">
        <f t="shared" si="171"/>
        <v>70</v>
      </c>
      <c r="F797" s="169">
        <f t="shared" si="161"/>
        <v>70</v>
      </c>
      <c r="G797" s="179">
        <v>70</v>
      </c>
      <c r="H797" s="179"/>
      <c r="I797" s="179"/>
      <c r="J797" s="179"/>
      <c r="K797" s="158" t="s">
        <v>3149</v>
      </c>
      <c r="L797" s="215"/>
    </row>
    <row r="798" s="72" customFormat="1" ht="24" customHeight="1" spans="1:12">
      <c r="A798" s="172" t="s">
        <v>3150</v>
      </c>
      <c r="B798" s="179">
        <v>65</v>
      </c>
      <c r="C798" s="108"/>
      <c r="D798" s="108">
        <v>-65</v>
      </c>
      <c r="E798" s="105">
        <f t="shared" si="171"/>
        <v>0</v>
      </c>
      <c r="F798" s="169">
        <f t="shared" si="161"/>
        <v>0</v>
      </c>
      <c r="G798" s="179">
        <v>0</v>
      </c>
      <c r="H798" s="179"/>
      <c r="I798" s="179"/>
      <c r="J798" s="179"/>
      <c r="K798" s="158" t="s">
        <v>3151</v>
      </c>
      <c r="L798" s="215"/>
    </row>
    <row r="799" s="72" customFormat="1" ht="24" customHeight="1" spans="1:12">
      <c r="A799" s="172" t="s">
        <v>3152</v>
      </c>
      <c r="B799" s="179">
        <v>40</v>
      </c>
      <c r="C799" s="108"/>
      <c r="D799" s="108">
        <v>-35</v>
      </c>
      <c r="E799" s="105">
        <f t="shared" si="171"/>
        <v>5</v>
      </c>
      <c r="F799" s="169">
        <f t="shared" si="161"/>
        <v>5</v>
      </c>
      <c r="G799" s="179">
        <v>5</v>
      </c>
      <c r="H799" s="179"/>
      <c r="I799" s="179"/>
      <c r="J799" s="179"/>
      <c r="K799" s="158"/>
      <c r="L799" s="215"/>
    </row>
    <row r="800" s="72" customFormat="1" ht="24" customHeight="1" spans="1:12">
      <c r="A800" s="172" t="s">
        <v>3153</v>
      </c>
      <c r="B800" s="179">
        <v>5</v>
      </c>
      <c r="C800" s="108"/>
      <c r="D800" s="108">
        <v>-5</v>
      </c>
      <c r="E800" s="105">
        <f t="shared" si="171"/>
        <v>0</v>
      </c>
      <c r="F800" s="169">
        <f t="shared" si="161"/>
        <v>0</v>
      </c>
      <c r="G800" s="179">
        <v>0</v>
      </c>
      <c r="H800" s="179"/>
      <c r="I800" s="179"/>
      <c r="J800" s="179"/>
      <c r="K800" s="158"/>
      <c r="L800" s="215"/>
    </row>
    <row r="801" s="72" customFormat="1" ht="24" customHeight="1" spans="1:12">
      <c r="A801" s="172" t="s">
        <v>2575</v>
      </c>
      <c r="B801" s="179">
        <v>5</v>
      </c>
      <c r="C801" s="108"/>
      <c r="D801" s="108"/>
      <c r="E801" s="105">
        <f t="shared" si="171"/>
        <v>5</v>
      </c>
      <c r="F801" s="169">
        <f t="shared" si="161"/>
        <v>5</v>
      </c>
      <c r="G801" s="179">
        <v>5</v>
      </c>
      <c r="H801" s="179"/>
      <c r="I801" s="179"/>
      <c r="J801" s="179"/>
      <c r="K801" s="158"/>
      <c r="L801" s="215"/>
    </row>
    <row r="802" s="72" customFormat="1" ht="24" customHeight="1" spans="1:12">
      <c r="A802" s="172" t="s">
        <v>3154</v>
      </c>
      <c r="B802" s="179">
        <v>20</v>
      </c>
      <c r="C802" s="108"/>
      <c r="D802" s="108">
        <v>-20</v>
      </c>
      <c r="E802" s="105">
        <f t="shared" si="171"/>
        <v>0</v>
      </c>
      <c r="F802" s="169">
        <f t="shared" si="161"/>
        <v>0</v>
      </c>
      <c r="G802" s="179">
        <v>0</v>
      </c>
      <c r="H802" s="179"/>
      <c r="I802" s="179"/>
      <c r="J802" s="179"/>
      <c r="K802" s="158"/>
      <c r="L802" s="215"/>
    </row>
    <row r="803" s="80" customFormat="1" ht="24" customHeight="1" spans="1:12">
      <c r="A803" s="172" t="s">
        <v>3155</v>
      </c>
      <c r="B803" s="179"/>
      <c r="C803" s="108">
        <v>28.6</v>
      </c>
      <c r="D803" s="108"/>
      <c r="E803" s="105">
        <f t="shared" si="171"/>
        <v>28.6</v>
      </c>
      <c r="F803" s="169">
        <f t="shared" si="161"/>
        <v>28.6</v>
      </c>
      <c r="G803" s="179">
        <v>28.6</v>
      </c>
      <c r="H803" s="179"/>
      <c r="I803" s="179"/>
      <c r="J803" s="179"/>
      <c r="K803" s="158"/>
      <c r="L803" s="215"/>
    </row>
    <row r="804" s="77" customFormat="1" ht="24" customHeight="1" spans="1:12">
      <c r="A804" s="211" t="s">
        <v>3156</v>
      </c>
      <c r="B804" s="213">
        <f>SUM(B790:B803)</f>
        <v>2125</v>
      </c>
      <c r="C804" s="213">
        <f>SUM(C790:C803)</f>
        <v>728.6</v>
      </c>
      <c r="D804" s="213">
        <f>SUM(D790:D803)</f>
        <v>-419</v>
      </c>
      <c r="E804" s="213">
        <f>SUM(E790:E803)</f>
        <v>2434.6</v>
      </c>
      <c r="F804" s="214">
        <f t="shared" si="161"/>
        <v>2434.6</v>
      </c>
      <c r="G804" s="213">
        <f t="shared" ref="G804:J804" si="172">SUM(G790:G803)</f>
        <v>234.6</v>
      </c>
      <c r="H804" s="213">
        <f t="shared" si="172"/>
        <v>2200</v>
      </c>
      <c r="I804" s="213">
        <f t="shared" si="172"/>
        <v>0</v>
      </c>
      <c r="J804" s="213">
        <f t="shared" si="172"/>
        <v>0</v>
      </c>
      <c r="K804" s="211"/>
      <c r="L804" s="222"/>
    </row>
    <row r="805" s="72" customFormat="1" ht="24" customHeight="1" spans="1:12">
      <c r="A805" s="172" t="s">
        <v>3157</v>
      </c>
      <c r="B805" s="179">
        <v>5</v>
      </c>
      <c r="C805" s="108">
        <v>5</v>
      </c>
      <c r="D805" s="108"/>
      <c r="E805" s="105">
        <f t="shared" ref="E805:E810" si="173">B805+C805+D805</f>
        <v>10</v>
      </c>
      <c r="F805" s="169">
        <f t="shared" si="161"/>
        <v>10</v>
      </c>
      <c r="G805" s="179">
        <v>10</v>
      </c>
      <c r="H805" s="179"/>
      <c r="I805" s="179"/>
      <c r="J805" s="179"/>
      <c r="K805" s="158"/>
      <c r="L805" s="215"/>
    </row>
    <row r="806" s="72" customFormat="1" ht="24" customHeight="1" spans="1:12">
      <c r="A806" s="172" t="s">
        <v>3158</v>
      </c>
      <c r="B806" s="179">
        <v>43</v>
      </c>
      <c r="C806" s="108"/>
      <c r="D806" s="108"/>
      <c r="E806" s="105">
        <f t="shared" si="173"/>
        <v>43</v>
      </c>
      <c r="F806" s="169">
        <f t="shared" si="161"/>
        <v>43</v>
      </c>
      <c r="G806" s="179">
        <v>19</v>
      </c>
      <c r="H806" s="179">
        <v>24</v>
      </c>
      <c r="I806" s="179"/>
      <c r="J806" s="179"/>
      <c r="K806" s="158"/>
      <c r="L806" s="215"/>
    </row>
    <row r="807" s="72" customFormat="1" ht="24" customHeight="1" spans="1:12">
      <c r="A807" s="172" t="s">
        <v>3159</v>
      </c>
      <c r="B807" s="179">
        <v>5</v>
      </c>
      <c r="C807" s="108">
        <v>5</v>
      </c>
      <c r="D807" s="108"/>
      <c r="E807" s="105">
        <f t="shared" si="173"/>
        <v>10</v>
      </c>
      <c r="F807" s="169">
        <f t="shared" si="161"/>
        <v>10</v>
      </c>
      <c r="G807" s="179">
        <v>10</v>
      </c>
      <c r="H807" s="179"/>
      <c r="I807" s="179"/>
      <c r="J807" s="179"/>
      <c r="K807" s="158"/>
      <c r="L807" s="215"/>
    </row>
    <row r="808" s="72" customFormat="1" ht="24" customHeight="1" spans="1:12">
      <c r="A808" s="172" t="s">
        <v>3160</v>
      </c>
      <c r="B808" s="179">
        <v>20</v>
      </c>
      <c r="C808" s="108"/>
      <c r="D808" s="108"/>
      <c r="E808" s="105">
        <f t="shared" si="173"/>
        <v>20</v>
      </c>
      <c r="F808" s="169">
        <f t="shared" si="161"/>
        <v>20</v>
      </c>
      <c r="G808" s="179">
        <v>20</v>
      </c>
      <c r="H808" s="179"/>
      <c r="I808" s="179"/>
      <c r="J808" s="179"/>
      <c r="K808" s="158"/>
      <c r="L808" s="215"/>
    </row>
    <row r="809" s="72" customFormat="1" ht="24" customHeight="1" spans="1:12">
      <c r="A809" s="172" t="s">
        <v>3161</v>
      </c>
      <c r="B809" s="179">
        <v>5</v>
      </c>
      <c r="C809" s="108"/>
      <c r="D809" s="108"/>
      <c r="E809" s="105">
        <f t="shared" si="173"/>
        <v>5</v>
      </c>
      <c r="F809" s="169">
        <f t="shared" si="161"/>
        <v>5</v>
      </c>
      <c r="G809" s="179">
        <v>5</v>
      </c>
      <c r="H809" s="179"/>
      <c r="I809" s="179"/>
      <c r="J809" s="179"/>
      <c r="K809" s="158"/>
      <c r="L809" s="215"/>
    </row>
    <row r="810" s="72" customFormat="1" ht="24" customHeight="1" spans="1:12">
      <c r="A810" s="172" t="s">
        <v>3162</v>
      </c>
      <c r="B810" s="179">
        <v>12</v>
      </c>
      <c r="C810" s="108"/>
      <c r="D810" s="108"/>
      <c r="E810" s="105">
        <f t="shared" si="173"/>
        <v>12</v>
      </c>
      <c r="F810" s="169">
        <f t="shared" si="161"/>
        <v>12</v>
      </c>
      <c r="G810" s="179">
        <v>12</v>
      </c>
      <c r="H810" s="179"/>
      <c r="I810" s="179"/>
      <c r="J810" s="179"/>
      <c r="K810" s="158"/>
      <c r="L810" s="215"/>
    </row>
    <row r="811" s="72" customFormat="1" ht="24" customHeight="1" spans="1:12">
      <c r="A811" s="211" t="s">
        <v>3163</v>
      </c>
      <c r="B811" s="213">
        <f>SUM(B805:B810)</f>
        <v>90</v>
      </c>
      <c r="C811" s="214">
        <f>SUM(C805:C810)</f>
        <v>10</v>
      </c>
      <c r="D811" s="214">
        <f>SUM(D805:D810)</f>
        <v>0</v>
      </c>
      <c r="E811" s="213">
        <f>SUM(E805:E810)</f>
        <v>100</v>
      </c>
      <c r="F811" s="214">
        <f t="shared" si="161"/>
        <v>100</v>
      </c>
      <c r="G811" s="214">
        <f t="shared" ref="G811:J811" si="174">SUM(G805:G810)</f>
        <v>76</v>
      </c>
      <c r="H811" s="214">
        <f t="shared" si="174"/>
        <v>24</v>
      </c>
      <c r="I811" s="214">
        <f t="shared" si="174"/>
        <v>0</v>
      </c>
      <c r="J811" s="214">
        <f t="shared" si="174"/>
        <v>0</v>
      </c>
      <c r="K811" s="211"/>
      <c r="L811" s="222"/>
    </row>
    <row r="812" s="72" customFormat="1" ht="24" customHeight="1" spans="1:12">
      <c r="A812" s="211" t="s">
        <v>3164</v>
      </c>
      <c r="B812" s="112">
        <f>B811+B804+B789+B781+B739+B731+B726+B719+B710+B688+B677+B671+B665+B653+B648+B642+B640+B638+B636+B769+B767+B765+B703+B697+B695+B693</f>
        <v>5765.15</v>
      </c>
      <c r="C812" s="112">
        <f>C811+C804+C789+C781+C739+C731+C726+C719+C710+C688+C677+C671+C665+C653+C648+C642+C640+C638+C636+C769+C767+C765+C703+C697+C695+C693</f>
        <v>933.48</v>
      </c>
      <c r="D812" s="108">
        <f>D811+D804+D789+D781+D739+D731+D726+D719+D710+D688+D677+D671+D665+D653+D648+D642+D640+D638+D636+D769+D767+D765</f>
        <v>-562.12</v>
      </c>
      <c r="E812" s="112">
        <f>E811+E804+E789+E781+E739+E731+E726+E719+E710+E688+E677+E671+E665+E653+E648+E642+E640+E638+E636+E769+E767+E765+E703+E697+E695+E693</f>
        <v>6136.51</v>
      </c>
      <c r="F812" s="214">
        <f t="shared" si="161"/>
        <v>6136.51</v>
      </c>
      <c r="G812" s="112">
        <f t="shared" ref="G812:J812" si="175">G811+G804+G789+G781+G739+G731+G726+G719+G710+G688+G677+G671+G665+G653+G648+G642+G640+G638+G636+G769+G767+G765+G703+G697+G695+G693</f>
        <v>2877.51</v>
      </c>
      <c r="H812" s="112">
        <f t="shared" si="175"/>
        <v>3259</v>
      </c>
      <c r="I812" s="112">
        <f t="shared" si="175"/>
        <v>0</v>
      </c>
      <c r="J812" s="112">
        <f t="shared" si="175"/>
        <v>0</v>
      </c>
      <c r="K812" s="158"/>
      <c r="L812" s="215"/>
    </row>
    <row r="813" s="72" customFormat="1" ht="24" customHeight="1" spans="1:12">
      <c r="A813" s="173"/>
      <c r="B813" s="173"/>
      <c r="C813" s="108"/>
      <c r="D813" s="108"/>
      <c r="E813" s="105"/>
      <c r="F813" s="169"/>
      <c r="G813" s="169"/>
      <c r="H813" s="169"/>
      <c r="I813" s="169"/>
      <c r="J813" s="203"/>
      <c r="K813" s="167"/>
      <c r="L813" s="183"/>
    </row>
    <row r="814" s="72" customFormat="1" ht="24" customHeight="1" spans="1:12">
      <c r="A814" s="225" t="s">
        <v>3165</v>
      </c>
      <c r="B814" s="226">
        <v>5</v>
      </c>
      <c r="C814" s="108"/>
      <c r="D814" s="108">
        <v>-5</v>
      </c>
      <c r="E814" s="105">
        <f t="shared" ref="E814:E824" si="176">B814+C814+D814</f>
        <v>0</v>
      </c>
      <c r="F814" s="169">
        <f t="shared" ref="F814:F877" si="177">SUM(G814:I814)</f>
        <v>0</v>
      </c>
      <c r="G814" s="226">
        <v>0</v>
      </c>
      <c r="H814" s="226"/>
      <c r="I814" s="226"/>
      <c r="J814" s="198"/>
      <c r="K814" s="226"/>
      <c r="L814" s="216"/>
    </row>
    <row r="815" s="72" customFormat="1" ht="24" customHeight="1" spans="1:12">
      <c r="A815" s="227" t="s">
        <v>3166</v>
      </c>
      <c r="B815" s="228">
        <v>20</v>
      </c>
      <c r="C815" s="108"/>
      <c r="D815" s="108"/>
      <c r="E815" s="105">
        <f t="shared" si="176"/>
        <v>20</v>
      </c>
      <c r="F815" s="169">
        <f t="shared" si="177"/>
        <v>20</v>
      </c>
      <c r="G815" s="226">
        <v>20</v>
      </c>
      <c r="H815" s="226"/>
      <c r="I815" s="226"/>
      <c r="J815" s="198"/>
      <c r="K815" s="226"/>
      <c r="L815" s="216"/>
    </row>
    <row r="816" s="72" customFormat="1" ht="24" customHeight="1" spans="1:12">
      <c r="A816" s="227" t="s">
        <v>3167</v>
      </c>
      <c r="B816" s="228">
        <v>10</v>
      </c>
      <c r="C816" s="108"/>
      <c r="D816" s="108"/>
      <c r="E816" s="105">
        <f t="shared" si="176"/>
        <v>10</v>
      </c>
      <c r="F816" s="169">
        <f t="shared" si="177"/>
        <v>10</v>
      </c>
      <c r="G816" s="226">
        <v>10</v>
      </c>
      <c r="H816" s="226"/>
      <c r="I816" s="226"/>
      <c r="J816" s="198"/>
      <c r="K816" s="226"/>
      <c r="L816" s="216"/>
    </row>
    <row r="817" s="72" customFormat="1" ht="24" customHeight="1" spans="1:12">
      <c r="A817" s="227" t="s">
        <v>3168</v>
      </c>
      <c r="B817" s="228">
        <v>3</v>
      </c>
      <c r="C817" s="108"/>
      <c r="D817" s="108">
        <v>-3</v>
      </c>
      <c r="E817" s="105">
        <f t="shared" si="176"/>
        <v>0</v>
      </c>
      <c r="F817" s="169">
        <f t="shared" si="177"/>
        <v>0</v>
      </c>
      <c r="G817" s="226">
        <v>0</v>
      </c>
      <c r="H817" s="226"/>
      <c r="I817" s="226"/>
      <c r="J817" s="198"/>
      <c r="K817" s="158" t="s">
        <v>3169</v>
      </c>
      <c r="L817" s="216"/>
    </row>
    <row r="818" s="77" customFormat="1" ht="24" customHeight="1" spans="1:12">
      <c r="A818" s="227" t="s">
        <v>3170</v>
      </c>
      <c r="B818" s="228">
        <v>22</v>
      </c>
      <c r="C818" s="108"/>
      <c r="D818" s="108">
        <v>-2</v>
      </c>
      <c r="E818" s="105">
        <f t="shared" si="176"/>
        <v>20</v>
      </c>
      <c r="F818" s="169">
        <f t="shared" si="177"/>
        <v>20</v>
      </c>
      <c r="G818" s="226">
        <v>20</v>
      </c>
      <c r="H818" s="226"/>
      <c r="I818" s="226"/>
      <c r="J818" s="198"/>
      <c r="K818" s="158" t="s">
        <v>3171</v>
      </c>
      <c r="L818" s="216"/>
    </row>
    <row r="819" s="72" customFormat="1" ht="24" customHeight="1" spans="1:12">
      <c r="A819" s="227" t="s">
        <v>3172</v>
      </c>
      <c r="B819" s="228">
        <v>25</v>
      </c>
      <c r="C819" s="108"/>
      <c r="D819" s="108">
        <v>-25</v>
      </c>
      <c r="E819" s="105">
        <f t="shared" si="176"/>
        <v>0</v>
      </c>
      <c r="F819" s="169">
        <f t="shared" si="177"/>
        <v>0</v>
      </c>
      <c r="G819" s="226">
        <v>0</v>
      </c>
      <c r="H819" s="226"/>
      <c r="I819" s="226"/>
      <c r="J819" s="198"/>
      <c r="K819" s="226"/>
      <c r="L819" s="215"/>
    </row>
    <row r="820" s="72" customFormat="1" ht="24" customHeight="1" spans="1:12">
      <c r="A820" s="227" t="s">
        <v>3173</v>
      </c>
      <c r="B820" s="228">
        <v>6</v>
      </c>
      <c r="C820" s="108"/>
      <c r="D820" s="108"/>
      <c r="E820" s="105">
        <f t="shared" si="176"/>
        <v>6</v>
      </c>
      <c r="F820" s="169">
        <f t="shared" si="177"/>
        <v>6</v>
      </c>
      <c r="G820" s="226">
        <v>6</v>
      </c>
      <c r="H820" s="226"/>
      <c r="I820" s="226"/>
      <c r="J820" s="198"/>
      <c r="K820" s="226"/>
      <c r="L820" s="215"/>
    </row>
    <row r="821" s="72" customFormat="1" ht="24" customHeight="1" spans="1:12">
      <c r="A821" s="227" t="s">
        <v>3174</v>
      </c>
      <c r="B821" s="228">
        <v>6</v>
      </c>
      <c r="C821" s="108"/>
      <c r="D821" s="108"/>
      <c r="E821" s="105">
        <f t="shared" si="176"/>
        <v>6</v>
      </c>
      <c r="F821" s="169">
        <f t="shared" si="177"/>
        <v>6</v>
      </c>
      <c r="G821" s="226">
        <v>6</v>
      </c>
      <c r="H821" s="226"/>
      <c r="I821" s="226"/>
      <c r="J821" s="198"/>
      <c r="K821" s="226"/>
      <c r="L821" s="215"/>
    </row>
    <row r="822" s="72" customFormat="1" ht="24" customHeight="1" spans="1:12">
      <c r="A822" s="227" t="s">
        <v>3175</v>
      </c>
      <c r="B822" s="228">
        <v>14</v>
      </c>
      <c r="C822" s="108"/>
      <c r="D822" s="108">
        <v>-14</v>
      </c>
      <c r="E822" s="105">
        <f t="shared" si="176"/>
        <v>0</v>
      </c>
      <c r="F822" s="169">
        <f t="shared" si="177"/>
        <v>0</v>
      </c>
      <c r="G822" s="226">
        <v>0</v>
      </c>
      <c r="H822" s="226"/>
      <c r="I822" s="226"/>
      <c r="J822" s="198"/>
      <c r="K822" s="226" t="s">
        <v>3176</v>
      </c>
      <c r="L822" s="215"/>
    </row>
    <row r="823" s="72" customFormat="1" ht="24" customHeight="1" spans="1:12">
      <c r="A823" s="227" t="s">
        <v>3177</v>
      </c>
      <c r="B823" s="228">
        <v>15</v>
      </c>
      <c r="C823" s="108"/>
      <c r="D823" s="108">
        <v>-15</v>
      </c>
      <c r="E823" s="105">
        <f t="shared" si="176"/>
        <v>0</v>
      </c>
      <c r="F823" s="169">
        <f t="shared" si="177"/>
        <v>0</v>
      </c>
      <c r="G823" s="226">
        <v>0</v>
      </c>
      <c r="H823" s="226"/>
      <c r="I823" s="226"/>
      <c r="J823" s="198"/>
      <c r="K823" s="226" t="s">
        <v>3176</v>
      </c>
      <c r="L823" s="215"/>
    </row>
    <row r="824" s="72" customFormat="1" ht="24" customHeight="1" spans="1:12">
      <c r="A824" s="225" t="s">
        <v>3178</v>
      </c>
      <c r="B824" s="226"/>
      <c r="C824" s="108">
        <f>20+10</f>
        <v>30</v>
      </c>
      <c r="D824" s="108"/>
      <c r="E824" s="105">
        <f t="shared" si="176"/>
        <v>30</v>
      </c>
      <c r="F824" s="169">
        <f t="shared" si="177"/>
        <v>30</v>
      </c>
      <c r="G824" s="226">
        <v>30</v>
      </c>
      <c r="H824" s="226"/>
      <c r="I824" s="226"/>
      <c r="J824" s="198"/>
      <c r="K824" s="226"/>
      <c r="L824" s="215"/>
    </row>
    <row r="825" s="77" customFormat="1" ht="24" customHeight="1" spans="1:12">
      <c r="A825" s="229" t="s">
        <v>3179</v>
      </c>
      <c r="B825" s="230">
        <f>SUM(B814:B824)</f>
        <v>126</v>
      </c>
      <c r="C825" s="230">
        <f>SUM(C814:C824)</f>
        <v>30</v>
      </c>
      <c r="D825" s="230">
        <f>SUM(D814:D824)</f>
        <v>-64</v>
      </c>
      <c r="E825" s="230">
        <f>SUM(E814:E824)</f>
        <v>92</v>
      </c>
      <c r="F825" s="230">
        <f t="shared" si="177"/>
        <v>92</v>
      </c>
      <c r="G825" s="230">
        <f t="shared" ref="G825:J825" si="178">SUM(G814:G824)</f>
        <v>92</v>
      </c>
      <c r="H825" s="230">
        <f t="shared" si="178"/>
        <v>0</v>
      </c>
      <c r="I825" s="230">
        <f t="shared" si="178"/>
        <v>0</v>
      </c>
      <c r="J825" s="230">
        <f t="shared" si="178"/>
        <v>0</v>
      </c>
      <c r="K825" s="229"/>
      <c r="L825" s="222"/>
    </row>
    <row r="826" s="72" customFormat="1" ht="24" customHeight="1" spans="1:12">
      <c r="A826" s="142" t="s">
        <v>3180</v>
      </c>
      <c r="B826" s="198">
        <v>5</v>
      </c>
      <c r="C826" s="108"/>
      <c r="D826" s="108"/>
      <c r="E826" s="105">
        <f t="shared" ref="E826:E831" si="179">B826+C826+D826</f>
        <v>5</v>
      </c>
      <c r="F826" s="169">
        <f t="shared" si="177"/>
        <v>5</v>
      </c>
      <c r="G826" s="226">
        <v>5</v>
      </c>
      <c r="H826" s="226"/>
      <c r="I826" s="226"/>
      <c r="J826" s="198"/>
      <c r="K826" s="233"/>
      <c r="L826" s="215"/>
    </row>
    <row r="827" s="73" customFormat="1" ht="24" customHeight="1" spans="1:12">
      <c r="A827" s="142" t="s">
        <v>3181</v>
      </c>
      <c r="B827" s="198">
        <v>5</v>
      </c>
      <c r="C827" s="108"/>
      <c r="D827" s="108"/>
      <c r="E827" s="105">
        <f t="shared" si="179"/>
        <v>5</v>
      </c>
      <c r="F827" s="169">
        <f t="shared" si="177"/>
        <v>5</v>
      </c>
      <c r="G827" s="226">
        <v>5</v>
      </c>
      <c r="H827" s="226"/>
      <c r="I827" s="226"/>
      <c r="J827" s="198"/>
      <c r="K827" s="233"/>
      <c r="L827" s="215"/>
    </row>
    <row r="828" s="72" customFormat="1" ht="24" customHeight="1" spans="1:12">
      <c r="A828" s="142" t="s">
        <v>3182</v>
      </c>
      <c r="B828" s="198">
        <v>10</v>
      </c>
      <c r="C828" s="108"/>
      <c r="D828" s="108"/>
      <c r="E828" s="105">
        <f t="shared" si="179"/>
        <v>10</v>
      </c>
      <c r="F828" s="169">
        <f t="shared" si="177"/>
        <v>10</v>
      </c>
      <c r="G828" s="226">
        <v>10</v>
      </c>
      <c r="H828" s="226"/>
      <c r="I828" s="226"/>
      <c r="J828" s="198"/>
      <c r="K828" s="233"/>
      <c r="L828" s="215"/>
    </row>
    <row r="829" s="72" customFormat="1" ht="24" customHeight="1" spans="1:12">
      <c r="A829" s="142" t="s">
        <v>3183</v>
      </c>
      <c r="B829" s="198">
        <v>2</v>
      </c>
      <c r="C829" s="108"/>
      <c r="D829" s="108"/>
      <c r="E829" s="105">
        <f t="shared" si="179"/>
        <v>2</v>
      </c>
      <c r="F829" s="169">
        <f t="shared" si="177"/>
        <v>2</v>
      </c>
      <c r="G829" s="226">
        <v>2</v>
      </c>
      <c r="H829" s="226"/>
      <c r="I829" s="226"/>
      <c r="J829" s="198"/>
      <c r="K829" s="233"/>
      <c r="L829" s="215"/>
    </row>
    <row r="830" s="72" customFormat="1" ht="24" customHeight="1" spans="1:12">
      <c r="A830" s="142" t="s">
        <v>3184</v>
      </c>
      <c r="B830" s="231">
        <v>2</v>
      </c>
      <c r="C830" s="108"/>
      <c r="D830" s="108"/>
      <c r="E830" s="105">
        <f t="shared" si="179"/>
        <v>2</v>
      </c>
      <c r="F830" s="169">
        <f t="shared" si="177"/>
        <v>2</v>
      </c>
      <c r="G830" s="226">
        <v>2</v>
      </c>
      <c r="H830" s="226"/>
      <c r="I830" s="226"/>
      <c r="J830" s="198"/>
      <c r="K830" s="233"/>
      <c r="L830" s="215"/>
    </row>
    <row r="831" s="72" customFormat="1" ht="24" customHeight="1" spans="1:12">
      <c r="A831" s="225" t="s">
        <v>3185</v>
      </c>
      <c r="B831" s="226"/>
      <c r="C831" s="108">
        <v>10</v>
      </c>
      <c r="D831" s="108"/>
      <c r="E831" s="105">
        <f t="shared" si="179"/>
        <v>10</v>
      </c>
      <c r="F831" s="169">
        <f t="shared" si="177"/>
        <v>10</v>
      </c>
      <c r="G831" s="226">
        <v>10</v>
      </c>
      <c r="H831" s="226"/>
      <c r="I831" s="226"/>
      <c r="J831" s="198"/>
      <c r="K831" s="233"/>
      <c r="L831" s="215"/>
    </row>
    <row r="832" s="72" customFormat="1" ht="24" customHeight="1" spans="1:12">
      <c r="A832" s="229" t="s">
        <v>1378</v>
      </c>
      <c r="B832" s="229">
        <f>SUM(B826:B831)</f>
        <v>24</v>
      </c>
      <c r="C832" s="232">
        <f>SUM(C826:C831)</f>
        <v>10</v>
      </c>
      <c r="D832" s="232">
        <f>SUM(D826:D831)</f>
        <v>0</v>
      </c>
      <c r="E832" s="229">
        <f>SUM(E826:E831)</f>
        <v>34</v>
      </c>
      <c r="F832" s="230">
        <f t="shared" si="177"/>
        <v>34</v>
      </c>
      <c r="G832" s="232">
        <f t="shared" ref="G832:J832" si="180">SUM(G826:G831)</f>
        <v>34</v>
      </c>
      <c r="H832" s="232">
        <f t="shared" si="180"/>
        <v>0</v>
      </c>
      <c r="I832" s="232">
        <f t="shared" si="180"/>
        <v>0</v>
      </c>
      <c r="J832" s="232">
        <f t="shared" si="180"/>
        <v>0</v>
      </c>
      <c r="K832" s="229"/>
      <c r="L832" s="222"/>
    </row>
    <row r="833" s="72" customFormat="1" ht="24" customHeight="1" spans="1:12">
      <c r="A833" s="226" t="s">
        <v>3186</v>
      </c>
      <c r="B833" s="226">
        <v>120</v>
      </c>
      <c r="C833" s="108"/>
      <c r="D833" s="108"/>
      <c r="E833" s="105">
        <f t="shared" ref="E833:E840" si="181">B833+C833+D833</f>
        <v>120</v>
      </c>
      <c r="F833" s="169">
        <f t="shared" si="177"/>
        <v>120</v>
      </c>
      <c r="G833" s="105">
        <v>120</v>
      </c>
      <c r="H833" s="226"/>
      <c r="I833" s="226"/>
      <c r="J833" s="198"/>
      <c r="K833" s="226"/>
      <c r="L833" s="215"/>
    </row>
    <row r="834" s="73" customFormat="1" ht="24" customHeight="1" spans="1:12">
      <c r="A834" s="229" t="s">
        <v>1379</v>
      </c>
      <c r="B834" s="229">
        <v>120</v>
      </c>
      <c r="C834" s="108">
        <f t="shared" ref="C834:E834" si="182">SUM(C833:C833)</f>
        <v>0</v>
      </c>
      <c r="D834" s="108">
        <f t="shared" si="182"/>
        <v>0</v>
      </c>
      <c r="E834" s="108">
        <f t="shared" si="182"/>
        <v>120</v>
      </c>
      <c r="F834" s="230">
        <f t="shared" si="177"/>
        <v>120</v>
      </c>
      <c r="G834" s="108">
        <f t="shared" ref="G834:J834" si="183">SUM(G833:G833)</f>
        <v>120</v>
      </c>
      <c r="H834" s="108">
        <f t="shared" si="183"/>
        <v>0</v>
      </c>
      <c r="I834" s="108">
        <f t="shared" si="183"/>
        <v>0</v>
      </c>
      <c r="J834" s="108">
        <f t="shared" si="183"/>
        <v>0</v>
      </c>
      <c r="K834" s="229"/>
      <c r="L834" s="218"/>
    </row>
    <row r="835" s="72" customFormat="1" ht="24" customHeight="1" spans="1:12">
      <c r="A835" s="226" t="s">
        <v>3187</v>
      </c>
      <c r="B835" s="226">
        <v>15</v>
      </c>
      <c r="C835" s="108"/>
      <c r="D835" s="108"/>
      <c r="E835" s="105">
        <f t="shared" si="181"/>
        <v>15</v>
      </c>
      <c r="F835" s="169">
        <f t="shared" si="177"/>
        <v>15</v>
      </c>
      <c r="G835" s="226">
        <v>15</v>
      </c>
      <c r="H835" s="226"/>
      <c r="I835" s="226"/>
      <c r="J835" s="198"/>
      <c r="K835" s="226"/>
      <c r="L835" s="215"/>
    </row>
    <row r="836" s="72" customFormat="1" ht="24" customHeight="1" spans="1:12">
      <c r="A836" s="229" t="s">
        <v>3188</v>
      </c>
      <c r="B836" s="229">
        <v>15</v>
      </c>
      <c r="C836" s="108"/>
      <c r="D836" s="108"/>
      <c r="E836" s="138">
        <f t="shared" si="181"/>
        <v>15</v>
      </c>
      <c r="F836" s="169">
        <f t="shared" si="177"/>
        <v>15</v>
      </c>
      <c r="G836" s="226">
        <v>15</v>
      </c>
      <c r="H836" s="226"/>
      <c r="I836" s="226"/>
      <c r="J836" s="198"/>
      <c r="K836" s="226"/>
      <c r="L836" s="215"/>
    </row>
    <row r="837" s="72" customFormat="1" ht="24" customHeight="1" spans="1:12">
      <c r="A837" s="225" t="s">
        <v>3189</v>
      </c>
      <c r="B837" s="198">
        <v>20</v>
      </c>
      <c r="C837" s="108"/>
      <c r="D837" s="108"/>
      <c r="E837" s="105">
        <f t="shared" si="181"/>
        <v>20</v>
      </c>
      <c r="F837" s="169">
        <f t="shared" si="177"/>
        <v>20</v>
      </c>
      <c r="G837" s="226">
        <v>20</v>
      </c>
      <c r="H837" s="226"/>
      <c r="I837" s="226"/>
      <c r="J837" s="198"/>
      <c r="K837" s="233" t="s">
        <v>3190</v>
      </c>
      <c r="L837" s="215"/>
    </row>
    <row r="838" s="72" customFormat="1" ht="24" customHeight="1" spans="1:12">
      <c r="A838" s="225" t="s">
        <v>3191</v>
      </c>
      <c r="B838" s="198">
        <v>10</v>
      </c>
      <c r="C838" s="108"/>
      <c r="D838" s="108"/>
      <c r="E838" s="105">
        <f t="shared" si="181"/>
        <v>10</v>
      </c>
      <c r="F838" s="169">
        <f t="shared" si="177"/>
        <v>10</v>
      </c>
      <c r="G838" s="226">
        <v>10</v>
      </c>
      <c r="H838" s="226"/>
      <c r="I838" s="226"/>
      <c r="J838" s="198"/>
      <c r="K838" s="233" t="s">
        <v>3192</v>
      </c>
      <c r="L838" s="215"/>
    </row>
    <row r="839" s="72" customFormat="1" ht="24" customHeight="1" spans="1:12">
      <c r="A839" s="225" t="s">
        <v>3193</v>
      </c>
      <c r="B839" s="198">
        <v>15</v>
      </c>
      <c r="C839" s="108"/>
      <c r="D839" s="108"/>
      <c r="E839" s="105">
        <f t="shared" si="181"/>
        <v>15</v>
      </c>
      <c r="F839" s="169">
        <f t="shared" si="177"/>
        <v>15</v>
      </c>
      <c r="G839" s="226">
        <v>15</v>
      </c>
      <c r="H839" s="226"/>
      <c r="I839" s="226"/>
      <c r="J839" s="198"/>
      <c r="K839" s="233" t="s">
        <v>3194</v>
      </c>
      <c r="L839" s="215"/>
    </row>
    <row r="840" s="72" customFormat="1" ht="24" customHeight="1" spans="1:12">
      <c r="A840" s="225" t="s">
        <v>3195</v>
      </c>
      <c r="B840" s="226"/>
      <c r="C840" s="108"/>
      <c r="D840" s="108"/>
      <c r="E840" s="105">
        <f t="shared" si="181"/>
        <v>0</v>
      </c>
      <c r="F840" s="169">
        <f t="shared" si="177"/>
        <v>0</v>
      </c>
      <c r="G840" s="226">
        <v>0</v>
      </c>
      <c r="H840" s="226"/>
      <c r="I840" s="226"/>
      <c r="J840" s="198"/>
      <c r="K840" s="233"/>
      <c r="L840" s="215"/>
    </row>
    <row r="841" s="72" customFormat="1" ht="24" customHeight="1" spans="1:12">
      <c r="A841" s="229" t="s">
        <v>1381</v>
      </c>
      <c r="B841" s="229">
        <f>SUM(B837:B840)</f>
        <v>45</v>
      </c>
      <c r="C841" s="232">
        <f>SUM(C837:C840)</f>
        <v>0</v>
      </c>
      <c r="D841" s="232">
        <f>SUM(D837:D840)</f>
        <v>0</v>
      </c>
      <c r="E841" s="229">
        <f>SUM(E837:E840)</f>
        <v>45</v>
      </c>
      <c r="F841" s="230">
        <f t="shared" si="177"/>
        <v>45</v>
      </c>
      <c r="G841" s="232">
        <f t="shared" ref="G841:J841" si="184">SUM(G837:G840)</f>
        <v>45</v>
      </c>
      <c r="H841" s="232">
        <f t="shared" si="184"/>
        <v>0</v>
      </c>
      <c r="I841" s="232">
        <f t="shared" si="184"/>
        <v>0</v>
      </c>
      <c r="J841" s="232">
        <f t="shared" si="184"/>
        <v>0</v>
      </c>
      <c r="K841" s="232"/>
      <c r="L841" s="218"/>
    </row>
    <row r="842" s="72" customFormat="1" ht="24" customHeight="1" spans="1:12">
      <c r="A842" s="142" t="s">
        <v>3196</v>
      </c>
      <c r="B842" s="198">
        <v>172</v>
      </c>
      <c r="C842" s="194">
        <v>5</v>
      </c>
      <c r="D842" s="108"/>
      <c r="E842" s="105">
        <f t="shared" ref="E842:E856" si="185">B842+C842+D842</f>
        <v>177</v>
      </c>
      <c r="F842" s="169">
        <f t="shared" si="177"/>
        <v>177</v>
      </c>
      <c r="G842" s="226">
        <v>177</v>
      </c>
      <c r="H842" s="226"/>
      <c r="I842" s="226"/>
      <c r="J842" s="198"/>
      <c r="K842" s="226"/>
      <c r="L842" s="215"/>
    </row>
    <row r="843" s="72" customFormat="1" ht="24" customHeight="1" spans="1:12">
      <c r="A843" s="142" t="s">
        <v>3197</v>
      </c>
      <c r="B843" s="198">
        <v>78</v>
      </c>
      <c r="C843" s="194">
        <v>5</v>
      </c>
      <c r="D843" s="108"/>
      <c r="E843" s="105">
        <f t="shared" si="185"/>
        <v>83</v>
      </c>
      <c r="F843" s="169">
        <f t="shared" si="177"/>
        <v>83</v>
      </c>
      <c r="G843" s="226">
        <v>83</v>
      </c>
      <c r="H843" s="226"/>
      <c r="I843" s="226"/>
      <c r="J843" s="198"/>
      <c r="K843" s="233"/>
      <c r="L843" s="215"/>
    </row>
    <row r="844" s="72" customFormat="1" ht="24" customHeight="1" spans="1:12">
      <c r="A844" s="142" t="s">
        <v>3198</v>
      </c>
      <c r="B844" s="198">
        <v>50</v>
      </c>
      <c r="C844" s="194">
        <v>5</v>
      </c>
      <c r="D844" s="108"/>
      <c r="E844" s="105">
        <f t="shared" si="185"/>
        <v>55</v>
      </c>
      <c r="F844" s="169">
        <f t="shared" si="177"/>
        <v>55</v>
      </c>
      <c r="G844" s="226">
        <v>55</v>
      </c>
      <c r="H844" s="226"/>
      <c r="I844" s="226"/>
      <c r="J844" s="198"/>
      <c r="K844" s="233"/>
      <c r="L844" s="215"/>
    </row>
    <row r="845" s="72" customFormat="1" ht="24" customHeight="1" spans="1:12">
      <c r="A845" s="142" t="s">
        <v>3199</v>
      </c>
      <c r="B845" s="198">
        <v>91.2</v>
      </c>
      <c r="C845" s="108"/>
      <c r="D845" s="108"/>
      <c r="E845" s="105">
        <f t="shared" si="185"/>
        <v>91.2</v>
      </c>
      <c r="F845" s="169">
        <f t="shared" si="177"/>
        <v>91.2</v>
      </c>
      <c r="G845" s="226">
        <v>91.2</v>
      </c>
      <c r="H845" s="226"/>
      <c r="I845" s="226"/>
      <c r="J845" s="198"/>
      <c r="K845" s="233"/>
      <c r="L845" s="215"/>
    </row>
    <row r="846" s="72" customFormat="1" ht="24" customHeight="1" spans="1:12">
      <c r="A846" s="142" t="s">
        <v>3200</v>
      </c>
      <c r="B846" s="198">
        <v>10</v>
      </c>
      <c r="C846" s="108"/>
      <c r="D846" s="108"/>
      <c r="E846" s="105">
        <f t="shared" si="185"/>
        <v>10</v>
      </c>
      <c r="F846" s="169">
        <f t="shared" si="177"/>
        <v>10</v>
      </c>
      <c r="G846" s="226">
        <v>10</v>
      </c>
      <c r="H846" s="226"/>
      <c r="I846" s="226"/>
      <c r="J846" s="198"/>
      <c r="K846" s="233"/>
      <c r="L846" s="215"/>
    </row>
    <row r="847" s="72" customFormat="1" ht="24" customHeight="1" spans="1:12">
      <c r="A847" s="142" t="s">
        <v>3201</v>
      </c>
      <c r="B847" s="198">
        <v>15</v>
      </c>
      <c r="C847" s="108">
        <v>5</v>
      </c>
      <c r="D847" s="108"/>
      <c r="E847" s="105">
        <f t="shared" si="185"/>
        <v>20</v>
      </c>
      <c r="F847" s="169">
        <f t="shared" si="177"/>
        <v>20</v>
      </c>
      <c r="G847" s="226">
        <v>17</v>
      </c>
      <c r="H847" s="226">
        <v>3</v>
      </c>
      <c r="I847" s="226"/>
      <c r="J847" s="198"/>
      <c r="K847" s="226"/>
      <c r="L847" s="215"/>
    </row>
    <row r="848" s="72" customFormat="1" ht="24" customHeight="1" spans="1:12">
      <c r="A848" s="142" t="s">
        <v>3202</v>
      </c>
      <c r="B848" s="198">
        <v>5</v>
      </c>
      <c r="C848" s="108"/>
      <c r="D848" s="108">
        <v>-5</v>
      </c>
      <c r="E848" s="105">
        <f t="shared" si="185"/>
        <v>0</v>
      </c>
      <c r="F848" s="169">
        <f t="shared" si="177"/>
        <v>0</v>
      </c>
      <c r="G848" s="226">
        <v>0</v>
      </c>
      <c r="H848" s="226"/>
      <c r="I848" s="226"/>
      <c r="J848" s="198"/>
      <c r="K848" s="233"/>
      <c r="L848" s="238" t="s">
        <v>3203</v>
      </c>
    </row>
    <row r="849" s="73" customFormat="1" ht="24" customHeight="1" spans="1:12">
      <c r="A849" s="142" t="s">
        <v>3204</v>
      </c>
      <c r="B849" s="198">
        <v>5</v>
      </c>
      <c r="C849" s="108">
        <v>3</v>
      </c>
      <c r="D849" s="108"/>
      <c r="E849" s="105">
        <f t="shared" si="185"/>
        <v>8</v>
      </c>
      <c r="F849" s="169">
        <f t="shared" si="177"/>
        <v>8</v>
      </c>
      <c r="G849" s="226">
        <v>8</v>
      </c>
      <c r="H849" s="226"/>
      <c r="I849" s="226"/>
      <c r="J849" s="198"/>
      <c r="K849" s="226"/>
      <c r="L849" s="239"/>
    </row>
    <row r="850" s="81" customFormat="1" ht="24" customHeight="1" spans="1:12">
      <c r="A850" s="142" t="s">
        <v>3205</v>
      </c>
      <c r="B850" s="198">
        <v>2.8</v>
      </c>
      <c r="C850" s="108"/>
      <c r="D850" s="108">
        <v>-2.8</v>
      </c>
      <c r="E850" s="105">
        <f t="shared" si="185"/>
        <v>0</v>
      </c>
      <c r="F850" s="169">
        <f t="shared" si="177"/>
        <v>0</v>
      </c>
      <c r="G850" s="226">
        <v>0</v>
      </c>
      <c r="H850" s="226"/>
      <c r="I850" s="226"/>
      <c r="J850" s="198"/>
      <c r="K850" s="226"/>
      <c r="L850" s="239"/>
    </row>
    <row r="851" s="72" customFormat="1" ht="24" customHeight="1" spans="1:12">
      <c r="A851" s="229" t="s">
        <v>1382</v>
      </c>
      <c r="B851" s="229">
        <f>SUM(B842:B850)</f>
        <v>429</v>
      </c>
      <c r="C851" s="232">
        <f>SUM(C842:C850)</f>
        <v>23</v>
      </c>
      <c r="D851" s="232">
        <f>SUM(D842:D850)</f>
        <v>-7.8</v>
      </c>
      <c r="E851" s="229">
        <f>SUM(E842:E850)</f>
        <v>444.2</v>
      </c>
      <c r="F851" s="230">
        <f t="shared" si="177"/>
        <v>444.2</v>
      </c>
      <c r="G851" s="232">
        <f>SUM(G842:G850)</f>
        <v>441.2</v>
      </c>
      <c r="H851" s="232">
        <f>SUM(H842:H850)</f>
        <v>3</v>
      </c>
      <c r="I851" s="232">
        <f>SUM(I842:I850)</f>
        <v>0</v>
      </c>
      <c r="J851" s="232">
        <f>SUM(J842:J850)</f>
        <v>0</v>
      </c>
      <c r="K851" s="229"/>
      <c r="L851" s="218"/>
    </row>
    <row r="852" s="72" customFormat="1" ht="24" customHeight="1" spans="1:12">
      <c r="A852" s="225" t="s">
        <v>3206</v>
      </c>
      <c r="B852" s="226"/>
      <c r="C852" s="108">
        <v>10</v>
      </c>
      <c r="D852" s="108"/>
      <c r="E852" s="105">
        <f>B852+C852+D852</f>
        <v>10</v>
      </c>
      <c r="F852" s="169">
        <f t="shared" si="177"/>
        <v>10</v>
      </c>
      <c r="G852" s="226">
        <v>10</v>
      </c>
      <c r="H852" s="226"/>
      <c r="I852" s="226"/>
      <c r="J852" s="198"/>
      <c r="K852" s="226"/>
      <c r="L852" s="215"/>
    </row>
    <row r="853" s="73" customFormat="1" ht="24" customHeight="1" spans="1:12">
      <c r="A853" s="225" t="s">
        <v>3207</v>
      </c>
      <c r="B853" s="226"/>
      <c r="C853" s="108">
        <v>10</v>
      </c>
      <c r="D853" s="108"/>
      <c r="E853" s="105">
        <f>B853+C853+D853</f>
        <v>10</v>
      </c>
      <c r="F853" s="169">
        <f t="shared" si="177"/>
        <v>10</v>
      </c>
      <c r="G853" s="226">
        <v>10</v>
      </c>
      <c r="H853" s="226"/>
      <c r="I853" s="226"/>
      <c r="J853" s="198"/>
      <c r="K853" s="226"/>
      <c r="L853" s="215"/>
    </row>
    <row r="854" s="72" customFormat="1" ht="24" customHeight="1" spans="1:12">
      <c r="A854" s="225" t="s">
        <v>3208</v>
      </c>
      <c r="B854" s="226"/>
      <c r="C854" s="108">
        <v>10</v>
      </c>
      <c r="D854" s="108"/>
      <c r="E854" s="105">
        <f>B854+C854+D854</f>
        <v>10</v>
      </c>
      <c r="F854" s="169">
        <f t="shared" si="177"/>
        <v>10</v>
      </c>
      <c r="G854" s="226">
        <v>10</v>
      </c>
      <c r="H854" s="226"/>
      <c r="I854" s="226"/>
      <c r="J854" s="198"/>
      <c r="K854" s="226"/>
      <c r="L854" s="215"/>
    </row>
    <row r="855" s="72" customFormat="1" ht="24" customHeight="1" spans="1:12">
      <c r="A855" s="225" t="s">
        <v>3209</v>
      </c>
      <c r="B855" s="226"/>
      <c r="C855" s="108">
        <v>10</v>
      </c>
      <c r="D855" s="108"/>
      <c r="E855" s="105">
        <f>B855+C855+D855</f>
        <v>10</v>
      </c>
      <c r="F855" s="169">
        <f t="shared" si="177"/>
        <v>10</v>
      </c>
      <c r="G855" s="226">
        <v>10</v>
      </c>
      <c r="H855" s="226"/>
      <c r="I855" s="226"/>
      <c r="J855" s="198"/>
      <c r="K855" s="226"/>
      <c r="L855" s="215"/>
    </row>
    <row r="856" s="72" customFormat="1" ht="24" customHeight="1" spans="1:12">
      <c r="A856" s="225" t="s">
        <v>3210</v>
      </c>
      <c r="B856" s="226">
        <v>208</v>
      </c>
      <c r="C856" s="108"/>
      <c r="D856" s="108"/>
      <c r="E856" s="105">
        <f>B856+C856+D856</f>
        <v>208</v>
      </c>
      <c r="F856" s="169">
        <f t="shared" si="177"/>
        <v>208</v>
      </c>
      <c r="G856" s="226">
        <v>208</v>
      </c>
      <c r="H856" s="226"/>
      <c r="I856" s="226"/>
      <c r="J856" s="198"/>
      <c r="K856" s="226" t="s">
        <v>3211</v>
      </c>
      <c r="L856" s="215"/>
    </row>
    <row r="857" s="72" customFormat="1" ht="24" customHeight="1" spans="1:12">
      <c r="A857" s="220" t="s">
        <v>3212</v>
      </c>
      <c r="B857" s="112">
        <f>SUM(B852:B856)</f>
        <v>208</v>
      </c>
      <c r="C857" s="108">
        <f>SUM(C852:C856)</f>
        <v>40</v>
      </c>
      <c r="D857" s="108">
        <f>SUM(D852:D856)</f>
        <v>0</v>
      </c>
      <c r="E857" s="112">
        <f>SUM(E852:E856)</f>
        <v>248</v>
      </c>
      <c r="F857" s="230">
        <f t="shared" si="177"/>
        <v>248</v>
      </c>
      <c r="G857" s="108">
        <f>SUM(G852:G856)</f>
        <v>248</v>
      </c>
      <c r="H857" s="108">
        <f>SUM(H852:H856)</f>
        <v>0</v>
      </c>
      <c r="I857" s="108">
        <f>SUM(I852:I856)</f>
        <v>0</v>
      </c>
      <c r="J857" s="108">
        <f>SUM(J852:J856)</f>
        <v>0</v>
      </c>
      <c r="K857" s="229"/>
      <c r="L857" s="218"/>
    </row>
    <row r="858" s="72" customFormat="1" ht="24" customHeight="1" spans="1:12">
      <c r="A858" s="225" t="s">
        <v>3213</v>
      </c>
      <c r="B858" s="226">
        <v>12</v>
      </c>
      <c r="C858" s="108"/>
      <c r="D858" s="108"/>
      <c r="E858" s="105">
        <f t="shared" ref="E858:E868" si="186">B858+C858+D858</f>
        <v>12</v>
      </c>
      <c r="F858" s="169">
        <f t="shared" si="177"/>
        <v>12</v>
      </c>
      <c r="G858" s="226">
        <v>12</v>
      </c>
      <c r="H858" s="226"/>
      <c r="I858" s="226"/>
      <c r="J858" s="198"/>
      <c r="K858" s="233"/>
      <c r="L858" s="215"/>
    </row>
    <row r="859" s="72" customFormat="1" ht="24" customHeight="1" spans="1:12">
      <c r="A859" s="225" t="s">
        <v>3214</v>
      </c>
      <c r="B859" s="226">
        <v>20</v>
      </c>
      <c r="C859" s="108"/>
      <c r="D859" s="108"/>
      <c r="E859" s="105">
        <f t="shared" si="186"/>
        <v>20</v>
      </c>
      <c r="F859" s="169">
        <f t="shared" si="177"/>
        <v>20</v>
      </c>
      <c r="G859" s="226">
        <v>20</v>
      </c>
      <c r="H859" s="226"/>
      <c r="I859" s="226"/>
      <c r="J859" s="198"/>
      <c r="K859" s="233" t="s">
        <v>3215</v>
      </c>
      <c r="L859" s="215"/>
    </row>
    <row r="860" s="72" customFormat="1" ht="24" customHeight="1" spans="1:12">
      <c r="A860" s="225" t="s">
        <v>3216</v>
      </c>
      <c r="B860" s="226">
        <v>138</v>
      </c>
      <c r="C860" s="108"/>
      <c r="D860" s="108"/>
      <c r="E860" s="105">
        <f t="shared" si="186"/>
        <v>138</v>
      </c>
      <c r="F860" s="169">
        <f t="shared" si="177"/>
        <v>138</v>
      </c>
      <c r="G860" s="226">
        <v>138</v>
      </c>
      <c r="H860" s="226"/>
      <c r="I860" s="226"/>
      <c r="J860" s="198"/>
      <c r="K860" s="233"/>
      <c r="L860" s="215"/>
    </row>
    <row r="861" s="80" customFormat="1" ht="24" customHeight="1" spans="1:12">
      <c r="A861" s="225" t="s">
        <v>3217</v>
      </c>
      <c r="B861" s="226">
        <v>32</v>
      </c>
      <c r="C861" s="108"/>
      <c r="D861" s="108"/>
      <c r="E861" s="105">
        <f t="shared" si="186"/>
        <v>32</v>
      </c>
      <c r="F861" s="169">
        <f t="shared" si="177"/>
        <v>32</v>
      </c>
      <c r="G861" s="226">
        <v>32</v>
      </c>
      <c r="H861" s="226"/>
      <c r="I861" s="226"/>
      <c r="J861" s="198"/>
      <c r="K861" s="233"/>
      <c r="L861" s="215"/>
    </row>
    <row r="862" s="77" customFormat="1" ht="24" customHeight="1" spans="1:12">
      <c r="A862" s="225" t="s">
        <v>3218</v>
      </c>
      <c r="B862" s="226">
        <v>366</v>
      </c>
      <c r="C862" s="108"/>
      <c r="D862" s="108"/>
      <c r="E862" s="105">
        <f t="shared" si="186"/>
        <v>366</v>
      </c>
      <c r="F862" s="169">
        <f t="shared" si="177"/>
        <v>366</v>
      </c>
      <c r="G862" s="226">
        <v>366</v>
      </c>
      <c r="H862" s="226"/>
      <c r="I862" s="226"/>
      <c r="J862" s="198"/>
      <c r="K862" s="233"/>
      <c r="L862" s="215"/>
    </row>
    <row r="863" s="72" customFormat="1" ht="24" customHeight="1" spans="1:12">
      <c r="A863" s="225" t="s">
        <v>3219</v>
      </c>
      <c r="B863" s="226">
        <v>8</v>
      </c>
      <c r="C863" s="108"/>
      <c r="D863" s="108"/>
      <c r="E863" s="105">
        <f t="shared" si="186"/>
        <v>8</v>
      </c>
      <c r="F863" s="169">
        <f t="shared" si="177"/>
        <v>8</v>
      </c>
      <c r="G863" s="226">
        <v>8</v>
      </c>
      <c r="H863" s="226"/>
      <c r="I863" s="226"/>
      <c r="J863" s="198"/>
      <c r="K863" s="233"/>
      <c r="L863" s="215"/>
    </row>
    <row r="864" s="72" customFormat="1" ht="24" customHeight="1" spans="1:12">
      <c r="A864" s="225" t="s">
        <v>3210</v>
      </c>
      <c r="B864" s="226">
        <v>253</v>
      </c>
      <c r="C864" s="108"/>
      <c r="D864" s="108">
        <v>-64.24</v>
      </c>
      <c r="E864" s="105">
        <f t="shared" si="186"/>
        <v>188.76</v>
      </c>
      <c r="F864" s="169">
        <f t="shared" si="177"/>
        <v>188.76</v>
      </c>
      <c r="G864" s="226">
        <v>188.76</v>
      </c>
      <c r="H864" s="226"/>
      <c r="I864" s="226"/>
      <c r="J864" s="198"/>
      <c r="K864" s="233" t="s">
        <v>3220</v>
      </c>
      <c r="L864" s="215"/>
    </row>
    <row r="865" s="72" customFormat="1" ht="24" customHeight="1" spans="1:12">
      <c r="A865" s="225" t="s">
        <v>3221</v>
      </c>
      <c r="B865" s="226">
        <v>20</v>
      </c>
      <c r="C865" s="108"/>
      <c r="D865" s="108"/>
      <c r="E865" s="105">
        <f t="shared" si="186"/>
        <v>20</v>
      </c>
      <c r="F865" s="169">
        <f t="shared" si="177"/>
        <v>20</v>
      </c>
      <c r="G865" s="226">
        <v>20</v>
      </c>
      <c r="H865" s="226"/>
      <c r="I865" s="226"/>
      <c r="J865" s="198"/>
      <c r="K865" s="233"/>
      <c r="L865" s="215"/>
    </row>
    <row r="866" s="72" customFormat="1" ht="24" customHeight="1" spans="1:12">
      <c r="A866" s="225" t="s">
        <v>3222</v>
      </c>
      <c r="B866" s="226">
        <v>55</v>
      </c>
      <c r="C866" s="108"/>
      <c r="D866" s="108">
        <v>-5</v>
      </c>
      <c r="E866" s="105">
        <f t="shared" si="186"/>
        <v>50</v>
      </c>
      <c r="F866" s="169">
        <f t="shared" si="177"/>
        <v>50</v>
      </c>
      <c r="G866" s="226">
        <v>50</v>
      </c>
      <c r="H866" s="226"/>
      <c r="I866" s="226"/>
      <c r="J866" s="198"/>
      <c r="K866" s="233"/>
      <c r="L866" s="215"/>
    </row>
    <row r="867" s="72" customFormat="1" ht="24" customHeight="1" spans="1:12">
      <c r="A867" s="225" t="s">
        <v>3223</v>
      </c>
      <c r="B867" s="226">
        <v>628</v>
      </c>
      <c r="C867" s="108"/>
      <c r="D867" s="108"/>
      <c r="E867" s="105">
        <f t="shared" si="186"/>
        <v>628</v>
      </c>
      <c r="F867" s="169">
        <f t="shared" si="177"/>
        <v>628</v>
      </c>
      <c r="G867" s="226"/>
      <c r="H867" s="226"/>
      <c r="I867" s="226">
        <v>628</v>
      </c>
      <c r="J867" s="226"/>
      <c r="K867" s="233"/>
      <c r="L867" s="215"/>
    </row>
    <row r="868" s="72" customFormat="1" ht="24" customHeight="1" spans="1:12">
      <c r="A868" s="225" t="s">
        <v>3224</v>
      </c>
      <c r="B868" s="226"/>
      <c r="C868" s="108">
        <v>5</v>
      </c>
      <c r="D868" s="108"/>
      <c r="E868" s="105">
        <f t="shared" si="186"/>
        <v>5</v>
      </c>
      <c r="F868" s="169">
        <f t="shared" si="177"/>
        <v>5</v>
      </c>
      <c r="G868" s="226">
        <v>5</v>
      </c>
      <c r="H868" s="226"/>
      <c r="I868" s="226"/>
      <c r="J868" s="198"/>
      <c r="K868" s="233" t="s">
        <v>3225</v>
      </c>
      <c r="L868" s="215"/>
    </row>
    <row r="869" s="72" customFormat="1" ht="24" customHeight="1" spans="1:12">
      <c r="A869" s="220" t="s">
        <v>1385</v>
      </c>
      <c r="B869" s="234">
        <f>SUM(B858:B868)</f>
        <v>1532</v>
      </c>
      <c r="C869" s="234">
        <f>SUM(C858:C868)</f>
        <v>5</v>
      </c>
      <c r="D869" s="234">
        <f>SUM(D858:D868)</f>
        <v>-69.24</v>
      </c>
      <c r="E869" s="234">
        <f>SUM(E858:E868)</f>
        <v>1467.76</v>
      </c>
      <c r="F869" s="230">
        <f t="shared" si="177"/>
        <v>1467.76</v>
      </c>
      <c r="G869" s="234">
        <f t="shared" ref="G869:J869" si="187">SUM(G858:G868)</f>
        <v>839.76</v>
      </c>
      <c r="H869" s="234">
        <f t="shared" si="187"/>
        <v>0</v>
      </c>
      <c r="I869" s="234">
        <f t="shared" si="187"/>
        <v>628</v>
      </c>
      <c r="J869" s="234">
        <f t="shared" si="187"/>
        <v>0</v>
      </c>
      <c r="K869" s="229"/>
      <c r="L869" s="222"/>
    </row>
    <row r="870" s="72" customFormat="1" ht="24" customHeight="1" spans="1:12">
      <c r="A870" s="225" t="s">
        <v>3226</v>
      </c>
      <c r="B870" s="198">
        <v>4</v>
      </c>
      <c r="C870" s="108">
        <v>4</v>
      </c>
      <c r="D870" s="108"/>
      <c r="E870" s="105">
        <f t="shared" ref="E870:E878" si="188">B870+C870+D870</f>
        <v>8</v>
      </c>
      <c r="F870" s="169">
        <f t="shared" ref="F870:F889" si="189">SUM(G870:I870)</f>
        <v>8</v>
      </c>
      <c r="G870" s="226"/>
      <c r="H870" s="226">
        <v>8</v>
      </c>
      <c r="I870" s="226"/>
      <c r="J870" s="198"/>
      <c r="K870" s="233" t="s">
        <v>3227</v>
      </c>
      <c r="L870" s="215"/>
    </row>
    <row r="871" s="72" customFormat="1" ht="24" customHeight="1" spans="1:12">
      <c r="A871" s="225" t="s">
        <v>3228</v>
      </c>
      <c r="B871" s="198">
        <v>4</v>
      </c>
      <c r="C871" s="108"/>
      <c r="D871" s="108"/>
      <c r="E871" s="105">
        <f t="shared" si="188"/>
        <v>4</v>
      </c>
      <c r="F871" s="169">
        <f t="shared" si="189"/>
        <v>4</v>
      </c>
      <c r="G871" s="226"/>
      <c r="H871" s="226">
        <v>4</v>
      </c>
      <c r="I871" s="226"/>
      <c r="J871" s="198"/>
      <c r="K871" s="233" t="s">
        <v>3227</v>
      </c>
      <c r="L871" s="215"/>
    </row>
    <row r="872" s="82" customFormat="1" ht="24" customHeight="1" spans="1:12">
      <c r="A872" s="225" t="s">
        <v>3229</v>
      </c>
      <c r="B872" s="226">
        <v>4</v>
      </c>
      <c r="C872" s="108"/>
      <c r="D872" s="108"/>
      <c r="E872" s="105">
        <f t="shared" si="188"/>
        <v>4</v>
      </c>
      <c r="F872" s="169">
        <f t="shared" si="189"/>
        <v>4</v>
      </c>
      <c r="G872" s="226">
        <v>4</v>
      </c>
      <c r="H872" s="226"/>
      <c r="I872" s="226"/>
      <c r="J872" s="226"/>
      <c r="K872" s="233"/>
      <c r="L872" s="240"/>
    </row>
    <row r="873" s="72" customFormat="1" ht="24" customHeight="1" spans="1:12">
      <c r="A873" s="225" t="s">
        <v>3230</v>
      </c>
      <c r="B873" s="226">
        <v>4</v>
      </c>
      <c r="C873" s="108"/>
      <c r="D873" s="108">
        <v>-4</v>
      </c>
      <c r="E873" s="105">
        <f t="shared" si="188"/>
        <v>0</v>
      </c>
      <c r="F873" s="169">
        <f t="shared" si="189"/>
        <v>0</v>
      </c>
      <c r="G873" s="226">
        <v>0</v>
      </c>
      <c r="H873" s="226"/>
      <c r="I873" s="226"/>
      <c r="J873" s="226"/>
      <c r="K873" s="226"/>
      <c r="L873" s="240"/>
    </row>
    <row r="874" s="77" customFormat="1" ht="24" customHeight="1" spans="1:12">
      <c r="A874" s="225" t="s">
        <v>2602</v>
      </c>
      <c r="B874" s="226"/>
      <c r="C874" s="108">
        <v>5</v>
      </c>
      <c r="D874" s="108"/>
      <c r="E874" s="105">
        <f t="shared" si="188"/>
        <v>5</v>
      </c>
      <c r="F874" s="169">
        <f t="shared" si="189"/>
        <v>5</v>
      </c>
      <c r="G874" s="226"/>
      <c r="H874" s="226">
        <v>5</v>
      </c>
      <c r="I874" s="226"/>
      <c r="J874" s="226"/>
      <c r="K874" s="233" t="s">
        <v>3227</v>
      </c>
      <c r="L874" s="240"/>
    </row>
    <row r="875" s="72" customFormat="1" ht="24" customHeight="1" spans="1:12">
      <c r="A875" s="225" t="s">
        <v>3231</v>
      </c>
      <c r="B875" s="226">
        <v>178</v>
      </c>
      <c r="C875" s="108"/>
      <c r="D875" s="108"/>
      <c r="E875" s="105">
        <f t="shared" si="188"/>
        <v>178</v>
      </c>
      <c r="F875" s="169">
        <f t="shared" si="189"/>
        <v>178</v>
      </c>
      <c r="G875" s="226">
        <v>178</v>
      </c>
      <c r="H875" s="226"/>
      <c r="I875" s="226"/>
      <c r="J875" s="226"/>
      <c r="K875" s="226"/>
      <c r="L875" s="240"/>
    </row>
    <row r="876" s="77" customFormat="1" ht="24" customHeight="1" spans="1:12">
      <c r="A876" s="225" t="s">
        <v>3232</v>
      </c>
      <c r="B876" s="226">
        <v>20</v>
      </c>
      <c r="C876" s="108"/>
      <c r="D876" s="108"/>
      <c r="E876" s="105">
        <f t="shared" si="188"/>
        <v>20</v>
      </c>
      <c r="F876" s="169">
        <f t="shared" si="189"/>
        <v>20</v>
      </c>
      <c r="G876" s="226">
        <v>0</v>
      </c>
      <c r="H876" s="226">
        <v>20</v>
      </c>
      <c r="I876" s="226"/>
      <c r="J876" s="226"/>
      <c r="K876" s="226"/>
      <c r="L876" s="240"/>
    </row>
    <row r="877" s="73" customFormat="1" ht="24" customHeight="1" spans="1:12">
      <c r="A877" s="225" t="s">
        <v>3233</v>
      </c>
      <c r="B877" s="226">
        <v>220</v>
      </c>
      <c r="C877" s="108"/>
      <c r="D877" s="108">
        <v>-220</v>
      </c>
      <c r="E877" s="105">
        <f t="shared" si="188"/>
        <v>0</v>
      </c>
      <c r="F877" s="169">
        <f t="shared" si="189"/>
        <v>0</v>
      </c>
      <c r="G877" s="226">
        <v>0</v>
      </c>
      <c r="H877" s="226"/>
      <c r="I877" s="226"/>
      <c r="J877" s="226"/>
      <c r="K877" s="226"/>
      <c r="L877" s="240" t="s">
        <v>2307</v>
      </c>
    </row>
    <row r="878" s="72" customFormat="1" ht="24" customHeight="1" spans="1:12">
      <c r="A878" s="225" t="s">
        <v>3234</v>
      </c>
      <c r="B878" s="226"/>
      <c r="C878" s="108">
        <v>20</v>
      </c>
      <c r="D878" s="108"/>
      <c r="E878" s="105">
        <f t="shared" si="188"/>
        <v>20</v>
      </c>
      <c r="F878" s="169">
        <f t="shared" si="189"/>
        <v>20</v>
      </c>
      <c r="G878" s="226">
        <v>20</v>
      </c>
      <c r="H878" s="226"/>
      <c r="I878" s="226"/>
      <c r="J878" s="226"/>
      <c r="K878" s="226"/>
      <c r="L878" s="240"/>
    </row>
    <row r="879" s="72" customFormat="1" ht="24" customHeight="1" spans="1:12">
      <c r="A879" s="235" t="s">
        <v>1384</v>
      </c>
      <c r="B879" s="235">
        <f>SUM(B870:B878)</f>
        <v>434</v>
      </c>
      <c r="C879" s="234">
        <f>SUM(C870:C878)</f>
        <v>29</v>
      </c>
      <c r="D879" s="234">
        <f>SUM(D870:D878)</f>
        <v>-224</v>
      </c>
      <c r="E879" s="235">
        <f>SUM(E870:E878)</f>
        <v>239</v>
      </c>
      <c r="F879" s="230">
        <f t="shared" si="189"/>
        <v>239</v>
      </c>
      <c r="G879" s="234">
        <f t="shared" ref="G879:J879" si="190">SUM(G870:G878)</f>
        <v>202</v>
      </c>
      <c r="H879" s="234">
        <f t="shared" si="190"/>
        <v>37</v>
      </c>
      <c r="I879" s="234">
        <f t="shared" si="190"/>
        <v>0</v>
      </c>
      <c r="J879" s="234">
        <f t="shared" si="190"/>
        <v>0</v>
      </c>
      <c r="K879" s="235"/>
      <c r="L879" s="241"/>
    </row>
    <row r="880" s="72" customFormat="1" ht="24" customHeight="1" spans="1:12">
      <c r="A880" s="226" t="s">
        <v>3235</v>
      </c>
      <c r="B880" s="226">
        <v>104</v>
      </c>
      <c r="C880" s="108"/>
      <c r="D880" s="108">
        <v>-104</v>
      </c>
      <c r="E880" s="105">
        <f t="shared" ref="E880:E885" si="191">B880+C880+D880</f>
        <v>0</v>
      </c>
      <c r="F880" s="169">
        <f t="shared" si="189"/>
        <v>0</v>
      </c>
      <c r="G880" s="226"/>
      <c r="H880" s="226"/>
      <c r="I880" s="226"/>
      <c r="J880" s="198"/>
      <c r="K880" s="233" t="s">
        <v>3236</v>
      </c>
      <c r="L880" s="215"/>
    </row>
    <row r="881" s="72" customFormat="1" ht="24" customHeight="1" spans="1:12">
      <c r="A881" s="226" t="s">
        <v>3237</v>
      </c>
      <c r="B881" s="226"/>
      <c r="C881" s="236">
        <v>40</v>
      </c>
      <c r="D881" s="108"/>
      <c r="E881" s="105">
        <f t="shared" si="191"/>
        <v>40</v>
      </c>
      <c r="F881" s="169">
        <f t="shared" si="189"/>
        <v>40</v>
      </c>
      <c r="G881" s="226">
        <v>40</v>
      </c>
      <c r="H881" s="226"/>
      <c r="I881" s="226"/>
      <c r="J881" s="198"/>
      <c r="K881" s="233"/>
      <c r="L881" s="215"/>
    </row>
    <row r="882" s="72" customFormat="1" ht="24" customHeight="1" spans="1:12">
      <c r="A882" s="226" t="s">
        <v>3238</v>
      </c>
      <c r="B882" s="226"/>
      <c r="C882" s="236">
        <v>30</v>
      </c>
      <c r="D882" s="108"/>
      <c r="E882" s="105">
        <f t="shared" si="191"/>
        <v>30</v>
      </c>
      <c r="F882" s="169">
        <f t="shared" si="189"/>
        <v>30</v>
      </c>
      <c r="G882" s="226">
        <v>30</v>
      </c>
      <c r="H882" s="226"/>
      <c r="I882" s="226"/>
      <c r="J882" s="198"/>
      <c r="K882" s="233"/>
      <c r="L882" s="215"/>
    </row>
    <row r="883" s="72" customFormat="1" ht="24" customHeight="1" spans="1:12">
      <c r="A883" s="226" t="s">
        <v>3239</v>
      </c>
      <c r="B883" s="226"/>
      <c r="C883" s="236">
        <v>20</v>
      </c>
      <c r="D883" s="108"/>
      <c r="E883" s="105">
        <f t="shared" si="191"/>
        <v>20</v>
      </c>
      <c r="F883" s="169">
        <f t="shared" si="189"/>
        <v>20</v>
      </c>
      <c r="G883" s="226">
        <v>20</v>
      </c>
      <c r="H883" s="226"/>
      <c r="I883" s="226"/>
      <c r="J883" s="198"/>
      <c r="K883" s="233"/>
      <c r="L883" s="215"/>
    </row>
    <row r="884" s="72" customFormat="1" ht="24" customHeight="1" spans="1:12">
      <c r="A884" s="226" t="s">
        <v>3240</v>
      </c>
      <c r="B884" s="226"/>
      <c r="C884" s="236">
        <v>10</v>
      </c>
      <c r="D884" s="108"/>
      <c r="E884" s="105">
        <f t="shared" si="191"/>
        <v>10</v>
      </c>
      <c r="F884" s="169">
        <f t="shared" si="189"/>
        <v>10</v>
      </c>
      <c r="G884" s="226">
        <v>10</v>
      </c>
      <c r="H884" s="226"/>
      <c r="I884" s="226"/>
      <c r="J884" s="198"/>
      <c r="K884" s="233"/>
      <c r="L884" s="215"/>
    </row>
    <row r="885" s="72" customFormat="1" ht="24" customHeight="1" spans="1:12">
      <c r="A885" s="226" t="s">
        <v>3241</v>
      </c>
      <c r="B885" s="226"/>
      <c r="C885" s="236">
        <v>20</v>
      </c>
      <c r="D885" s="108"/>
      <c r="E885" s="105">
        <f t="shared" si="191"/>
        <v>20</v>
      </c>
      <c r="F885" s="169">
        <f t="shared" si="189"/>
        <v>20</v>
      </c>
      <c r="G885" s="226">
        <v>20</v>
      </c>
      <c r="H885" s="226"/>
      <c r="I885" s="226"/>
      <c r="J885" s="198"/>
      <c r="K885" s="233"/>
      <c r="L885" s="215"/>
    </row>
    <row r="886" s="72" customFormat="1" ht="24" customHeight="1" spans="1:12">
      <c r="A886" s="229" t="s">
        <v>3242</v>
      </c>
      <c r="B886" s="229">
        <v>104</v>
      </c>
      <c r="C886" s="108">
        <f>SUM(C880:C885)</f>
        <v>120</v>
      </c>
      <c r="D886" s="108">
        <f>SUM(D880:D885)</f>
        <v>-104</v>
      </c>
      <c r="E886" s="108">
        <f>SUM(E881:E885)</f>
        <v>120</v>
      </c>
      <c r="F886" s="230">
        <f t="shared" si="189"/>
        <v>120</v>
      </c>
      <c r="G886" s="108">
        <f t="shared" ref="G886:J886" si="192">SUM(G880:G885)</f>
        <v>120</v>
      </c>
      <c r="H886" s="108">
        <f t="shared" si="192"/>
        <v>0</v>
      </c>
      <c r="I886" s="108">
        <f t="shared" si="192"/>
        <v>0</v>
      </c>
      <c r="J886" s="108">
        <f t="shared" si="192"/>
        <v>0</v>
      </c>
      <c r="K886" s="229"/>
      <c r="L886" s="222"/>
    </row>
    <row r="887" s="72" customFormat="1" ht="24" customHeight="1" spans="1:12">
      <c r="A887" s="225" t="s">
        <v>3243</v>
      </c>
      <c r="B887" s="226">
        <v>40</v>
      </c>
      <c r="C887" s="108">
        <v>5</v>
      </c>
      <c r="D887" s="108"/>
      <c r="E887" s="105">
        <f t="shared" ref="E887:E908" si="193">B887+C887+D887</f>
        <v>45</v>
      </c>
      <c r="F887" s="169">
        <f t="shared" si="189"/>
        <v>45</v>
      </c>
      <c r="G887" s="226">
        <v>45</v>
      </c>
      <c r="H887" s="226"/>
      <c r="I887" s="226"/>
      <c r="J887" s="198"/>
      <c r="K887" s="242" t="s">
        <v>3244</v>
      </c>
      <c r="L887" s="215"/>
    </row>
    <row r="888" s="72" customFormat="1" ht="24" customHeight="1" spans="1:12">
      <c r="A888" s="229" t="s">
        <v>1389</v>
      </c>
      <c r="B888" s="229">
        <v>40</v>
      </c>
      <c r="C888" s="108">
        <f t="shared" ref="C888:E888" si="194">SUM(C887:C887)</f>
        <v>5</v>
      </c>
      <c r="D888" s="108">
        <f t="shared" si="194"/>
        <v>0</v>
      </c>
      <c r="E888" s="108">
        <f t="shared" si="194"/>
        <v>45</v>
      </c>
      <c r="F888" s="230">
        <f t="shared" si="189"/>
        <v>45</v>
      </c>
      <c r="G888" s="108">
        <f t="shared" ref="G888:J888" si="195">SUM(G887:G887)</f>
        <v>45</v>
      </c>
      <c r="H888" s="108">
        <f t="shared" si="195"/>
        <v>0</v>
      </c>
      <c r="I888" s="108">
        <f t="shared" si="195"/>
        <v>0</v>
      </c>
      <c r="J888" s="108">
        <f t="shared" si="195"/>
        <v>0</v>
      </c>
      <c r="K888" s="211"/>
      <c r="L888" s="222"/>
    </row>
    <row r="889" s="77" customFormat="1" ht="24" customHeight="1" spans="1:12">
      <c r="A889" s="211" t="s">
        <v>3245</v>
      </c>
      <c r="B889" s="213">
        <f>B888+B886+B879+B869+B857+B851+B841+B834+B832+B825+B836</f>
        <v>3077</v>
      </c>
      <c r="C889" s="214">
        <f>C888+C886+C879+C869+C857+C851+C841+C834+C832+C825+C836</f>
        <v>262</v>
      </c>
      <c r="D889" s="214">
        <f>D888+D886+D879+D869+D857+D851+D841+D834+D832+D825+D836</f>
        <v>-469.04</v>
      </c>
      <c r="E889" s="213">
        <f>E888+E886+E879+E869+E857+E851+E841+E834+E832+E825+E836</f>
        <v>2869.96</v>
      </c>
      <c r="F889" s="230">
        <f t="shared" si="189"/>
        <v>2869.96</v>
      </c>
      <c r="G889" s="214">
        <f t="shared" ref="G889:J889" si="196">G888+G886+G879+G869+G857+G851+G841+G834+G832+G825+G836</f>
        <v>2201.96</v>
      </c>
      <c r="H889" s="214">
        <f t="shared" si="196"/>
        <v>40</v>
      </c>
      <c r="I889" s="214">
        <f t="shared" si="196"/>
        <v>628</v>
      </c>
      <c r="J889" s="214">
        <f t="shared" si="196"/>
        <v>0</v>
      </c>
      <c r="K889" s="223"/>
      <c r="L889" s="218"/>
    </row>
    <row r="890" s="72" customFormat="1" ht="24" customHeight="1" spans="1:11">
      <c r="A890" s="74"/>
      <c r="B890" s="146"/>
      <c r="C890" s="237"/>
      <c r="D890" s="237"/>
      <c r="E890" s="105"/>
      <c r="F890" s="146"/>
      <c r="G890" s="146"/>
      <c r="H890" s="146"/>
      <c r="I890" s="146"/>
      <c r="J890" s="74"/>
      <c r="K890" s="158"/>
    </row>
    <row r="891" s="72" customFormat="1" ht="24" customHeight="1" spans="1:12">
      <c r="A891" s="158" t="s">
        <v>3246</v>
      </c>
      <c r="B891" s="105">
        <v>266.3</v>
      </c>
      <c r="C891" s="105"/>
      <c r="D891" s="105">
        <f>-163.8+35-30</f>
        <v>-158.8</v>
      </c>
      <c r="E891" s="105">
        <f t="shared" si="193"/>
        <v>107.5</v>
      </c>
      <c r="F891" s="169">
        <f t="shared" ref="F891:F910" si="197">SUM(G891:I891)</f>
        <v>198.2</v>
      </c>
      <c r="G891" s="146">
        <f>90.7</f>
        <v>90.7</v>
      </c>
      <c r="H891" s="146">
        <f>102.5+35-30</f>
        <v>107.5</v>
      </c>
      <c r="I891" s="146"/>
      <c r="J891" s="74"/>
      <c r="K891" s="158" t="s">
        <v>3247</v>
      </c>
      <c r="L891" s="215"/>
    </row>
    <row r="892" s="72" customFormat="1" ht="24" customHeight="1" spans="1:12">
      <c r="A892" s="158" t="s">
        <v>3248</v>
      </c>
      <c r="B892" s="105">
        <v>52.15</v>
      </c>
      <c r="C892" s="105"/>
      <c r="D892" s="105">
        <f>-24.35-10</f>
        <v>-34.35</v>
      </c>
      <c r="E892" s="105">
        <f t="shared" si="193"/>
        <v>17.8</v>
      </c>
      <c r="F892" s="169">
        <f t="shared" si="197"/>
        <v>61.5</v>
      </c>
      <c r="G892" s="146">
        <v>43.7</v>
      </c>
      <c r="H892" s="146">
        <f>27.8-10</f>
        <v>17.8</v>
      </c>
      <c r="I892" s="146"/>
      <c r="J892" s="74"/>
      <c r="K892" s="158" t="s">
        <v>3249</v>
      </c>
      <c r="L892" s="215"/>
    </row>
    <row r="893" s="72" customFormat="1" ht="24" customHeight="1" spans="1:12">
      <c r="A893" s="158" t="s">
        <v>1392</v>
      </c>
      <c r="B893" s="105">
        <v>31.4</v>
      </c>
      <c r="C893" s="105">
        <f>177.4-10</f>
        <v>167.4</v>
      </c>
      <c r="D893" s="105"/>
      <c r="E893" s="105">
        <f t="shared" si="193"/>
        <v>198.8</v>
      </c>
      <c r="F893" s="169">
        <f t="shared" si="197"/>
        <v>220.3</v>
      </c>
      <c r="G893" s="146">
        <v>21.5</v>
      </c>
      <c r="H893" s="146">
        <f>208.8-10</f>
        <v>198.8</v>
      </c>
      <c r="I893" s="146"/>
      <c r="J893" s="74"/>
      <c r="K893" s="158" t="s">
        <v>3249</v>
      </c>
      <c r="L893" s="215"/>
    </row>
    <row r="894" s="72" customFormat="1" ht="24" customHeight="1" spans="1:12">
      <c r="A894" s="158" t="s">
        <v>1393</v>
      </c>
      <c r="B894" s="105">
        <v>117.1</v>
      </c>
      <c r="C894" s="105">
        <f>437.9-55</f>
        <v>382.9</v>
      </c>
      <c r="D894" s="105"/>
      <c r="E894" s="105">
        <f t="shared" si="193"/>
        <v>500</v>
      </c>
      <c r="F894" s="169">
        <f t="shared" si="197"/>
        <v>523.1</v>
      </c>
      <c r="G894" s="146">
        <v>23.1</v>
      </c>
      <c r="H894" s="146">
        <f>555-55</f>
        <v>500</v>
      </c>
      <c r="I894" s="146"/>
      <c r="J894" s="74"/>
      <c r="K894" s="158" t="s">
        <v>3250</v>
      </c>
      <c r="L894" s="215"/>
    </row>
    <row r="895" s="72" customFormat="1" ht="24" customHeight="1" spans="1:12">
      <c r="A895" s="158" t="s">
        <v>1394</v>
      </c>
      <c r="B895" s="105">
        <v>14.4</v>
      </c>
      <c r="C895" s="105">
        <f>782.6-290</f>
        <v>492.6</v>
      </c>
      <c r="D895" s="105"/>
      <c r="E895" s="105">
        <f t="shared" si="193"/>
        <v>507</v>
      </c>
      <c r="F895" s="169">
        <f t="shared" si="197"/>
        <v>579.9</v>
      </c>
      <c r="G895" s="146">
        <v>72.9</v>
      </c>
      <c r="H895" s="146">
        <f>797-290</f>
        <v>507</v>
      </c>
      <c r="I895" s="146"/>
      <c r="J895" s="74"/>
      <c r="K895" s="158" t="s">
        <v>3251</v>
      </c>
      <c r="L895" s="215"/>
    </row>
    <row r="896" s="72" customFormat="1" ht="24" customHeight="1" spans="1:12">
      <c r="A896" s="158" t="s">
        <v>1395</v>
      </c>
      <c r="B896" s="105">
        <v>30.05</v>
      </c>
      <c r="C896" s="105">
        <f>401.95-70</f>
        <v>331.95</v>
      </c>
      <c r="D896" s="105"/>
      <c r="E896" s="105">
        <f t="shared" si="193"/>
        <v>362</v>
      </c>
      <c r="F896" s="169">
        <f t="shared" si="197"/>
        <v>425.6</v>
      </c>
      <c r="G896" s="146">
        <v>63.6</v>
      </c>
      <c r="H896" s="146">
        <f>432-70</f>
        <v>362</v>
      </c>
      <c r="I896" s="146"/>
      <c r="J896" s="74"/>
      <c r="K896" s="158" t="s">
        <v>3252</v>
      </c>
      <c r="L896" s="215"/>
    </row>
    <row r="897" s="72" customFormat="1" ht="24" customHeight="1" spans="1:12">
      <c r="A897" s="158" t="s">
        <v>1396</v>
      </c>
      <c r="B897" s="105">
        <v>294.6</v>
      </c>
      <c r="C897" s="105"/>
      <c r="D897" s="105">
        <f>-154.6-90</f>
        <v>-244.6</v>
      </c>
      <c r="E897" s="105">
        <f t="shared" si="193"/>
        <v>50</v>
      </c>
      <c r="F897" s="169">
        <f t="shared" si="197"/>
        <v>95.9</v>
      </c>
      <c r="G897" s="146">
        <v>45.9</v>
      </c>
      <c r="H897" s="146">
        <f>140-90</f>
        <v>50</v>
      </c>
      <c r="I897" s="146"/>
      <c r="J897" s="74"/>
      <c r="K897" s="158" t="s">
        <v>3253</v>
      </c>
      <c r="L897" s="215"/>
    </row>
    <row r="898" s="72" customFormat="1" ht="24" customHeight="1" spans="1:12">
      <c r="A898" s="158" t="s">
        <v>1397</v>
      </c>
      <c r="B898" s="105">
        <v>2.25</v>
      </c>
      <c r="C898" s="105">
        <f>29.75-10</f>
        <v>19.75</v>
      </c>
      <c r="D898" s="105"/>
      <c r="E898" s="105">
        <f t="shared" si="193"/>
        <v>22</v>
      </c>
      <c r="F898" s="169">
        <f t="shared" si="197"/>
        <v>58.2</v>
      </c>
      <c r="G898" s="146">
        <v>36.2</v>
      </c>
      <c r="H898" s="146">
        <f>32-10</f>
        <v>22</v>
      </c>
      <c r="I898" s="146"/>
      <c r="J898" s="74"/>
      <c r="K898" s="158" t="s">
        <v>3249</v>
      </c>
      <c r="L898" s="215"/>
    </row>
    <row r="899" s="72" customFormat="1" ht="24" customHeight="1" spans="1:12">
      <c r="A899" s="158" t="s">
        <v>1398</v>
      </c>
      <c r="B899" s="105">
        <v>14.4</v>
      </c>
      <c r="C899" s="105">
        <f>865.6-90</f>
        <v>775.6</v>
      </c>
      <c r="D899" s="105"/>
      <c r="E899" s="105">
        <f t="shared" si="193"/>
        <v>790</v>
      </c>
      <c r="F899" s="169">
        <f t="shared" si="197"/>
        <v>875.3</v>
      </c>
      <c r="G899" s="146">
        <v>85.3</v>
      </c>
      <c r="H899" s="146">
        <f>880-90</f>
        <v>790</v>
      </c>
      <c r="I899" s="146"/>
      <c r="J899" s="74"/>
      <c r="K899" s="158" t="s">
        <v>3253</v>
      </c>
      <c r="L899" s="215"/>
    </row>
    <row r="900" s="72" customFormat="1" ht="24" customHeight="1" spans="1:12">
      <c r="A900" s="158" t="s">
        <v>1399</v>
      </c>
      <c r="B900" s="105">
        <v>258.3</v>
      </c>
      <c r="C900" s="105">
        <f>720.93-75</f>
        <v>645.93</v>
      </c>
      <c r="D900" s="105"/>
      <c r="E900" s="105">
        <f t="shared" si="193"/>
        <v>904.23</v>
      </c>
      <c r="F900" s="169">
        <f t="shared" si="197"/>
        <v>955.13</v>
      </c>
      <c r="G900" s="146">
        <v>50.9</v>
      </c>
      <c r="H900" s="146">
        <f>979.23-75</f>
        <v>904.23</v>
      </c>
      <c r="I900" s="146"/>
      <c r="J900" s="74"/>
      <c r="K900" s="158" t="s">
        <v>3254</v>
      </c>
      <c r="L900" s="215"/>
    </row>
    <row r="901" s="72" customFormat="1" ht="24" customHeight="1" spans="1:12">
      <c r="A901" s="158" t="s">
        <v>1400</v>
      </c>
      <c r="B901" s="105">
        <v>530.3</v>
      </c>
      <c r="C901" s="105">
        <f>274.7-140</f>
        <v>134.7</v>
      </c>
      <c r="D901" s="105"/>
      <c r="E901" s="105">
        <f t="shared" si="193"/>
        <v>665</v>
      </c>
      <c r="F901" s="169">
        <f t="shared" si="197"/>
        <v>729.9</v>
      </c>
      <c r="G901" s="146">
        <v>64.9</v>
      </c>
      <c r="H901" s="146">
        <f>805-140</f>
        <v>665</v>
      </c>
      <c r="I901" s="146"/>
      <c r="J901" s="74"/>
      <c r="K901" s="158" t="s">
        <v>3255</v>
      </c>
      <c r="L901" s="215"/>
    </row>
    <row r="902" s="72" customFormat="1" ht="24" customHeight="1" spans="1:12">
      <c r="A902" s="158" t="s">
        <v>1401</v>
      </c>
      <c r="B902" s="105">
        <v>1506</v>
      </c>
      <c r="C902" s="105"/>
      <c r="D902" s="105">
        <f>-617.63-20</f>
        <v>-637.63</v>
      </c>
      <c r="E902" s="105">
        <f t="shared" si="193"/>
        <v>868.37</v>
      </c>
      <c r="F902" s="169">
        <f t="shared" si="197"/>
        <v>916.17</v>
      </c>
      <c r="G902" s="146">
        <v>47.8</v>
      </c>
      <c r="H902" s="146">
        <f>888.37-20</f>
        <v>868.37</v>
      </c>
      <c r="I902" s="146"/>
      <c r="J902" s="74"/>
      <c r="K902" s="158" t="s">
        <v>3256</v>
      </c>
      <c r="L902" s="215"/>
    </row>
    <row r="903" s="72" customFormat="1" ht="24" customHeight="1" spans="1:12">
      <c r="A903" s="158" t="s">
        <v>3257</v>
      </c>
      <c r="B903" s="105">
        <v>646.5</v>
      </c>
      <c r="C903" s="105"/>
      <c r="D903" s="105"/>
      <c r="E903" s="105">
        <f t="shared" si="193"/>
        <v>646.5</v>
      </c>
      <c r="F903" s="169">
        <f t="shared" si="197"/>
        <v>0</v>
      </c>
      <c r="G903" s="146"/>
      <c r="H903" s="146"/>
      <c r="I903" s="146"/>
      <c r="J903" s="74"/>
      <c r="K903" s="158"/>
      <c r="L903" s="215"/>
    </row>
    <row r="904" s="72" customFormat="1" ht="24" customHeight="1" spans="1:12">
      <c r="A904" s="179" t="s">
        <v>3258</v>
      </c>
      <c r="B904" s="179"/>
      <c r="C904" s="237">
        <v>49</v>
      </c>
      <c r="D904" s="237"/>
      <c r="E904" s="105">
        <f t="shared" si="193"/>
        <v>49</v>
      </c>
      <c r="F904" s="169">
        <f t="shared" si="197"/>
        <v>49</v>
      </c>
      <c r="G904" s="146">
        <v>49</v>
      </c>
      <c r="H904" s="146"/>
      <c r="I904" s="146"/>
      <c r="J904" s="211"/>
      <c r="K904" s="158" t="s">
        <v>3259</v>
      </c>
      <c r="L904" s="222"/>
    </row>
    <row r="905" s="72" customFormat="1" ht="24" customHeight="1" spans="1:12">
      <c r="A905" s="211" t="s">
        <v>3260</v>
      </c>
      <c r="B905" s="213">
        <f>SUM(B891:B904)</f>
        <v>3763.75</v>
      </c>
      <c r="C905" s="214">
        <f>SUM(C891:C904)</f>
        <v>2999.83</v>
      </c>
      <c r="D905" s="214">
        <f>SUM(D891:D904)</f>
        <v>-1075.38</v>
      </c>
      <c r="E905" s="213">
        <f>SUM(E891:E904)</f>
        <v>5688.2</v>
      </c>
      <c r="F905" s="214">
        <f t="shared" si="197"/>
        <v>5688.2</v>
      </c>
      <c r="G905" s="214">
        <f>SUM(G891:G904)</f>
        <v>695.5</v>
      </c>
      <c r="H905" s="214">
        <f>SUM(H891:H904)</f>
        <v>4992.7</v>
      </c>
      <c r="I905" s="214">
        <f>SUM(I891:I904)</f>
        <v>0</v>
      </c>
      <c r="J905" s="214">
        <f>SUM(J891:J904)</f>
        <v>0</v>
      </c>
      <c r="K905" s="211"/>
      <c r="L905" s="222"/>
    </row>
    <row r="906" s="72" customFormat="1" ht="24" customHeight="1" spans="1:12">
      <c r="A906" s="211" t="s">
        <v>3261</v>
      </c>
      <c r="B906" s="213">
        <f>B905+B889+B812+B627+B446+B333+B813+B572</f>
        <v>37567.411</v>
      </c>
      <c r="C906" s="214">
        <f>C905+C889+C812+C627+C446+C333+C813+C572</f>
        <v>8476.971</v>
      </c>
      <c r="D906" s="214">
        <f>D905+D889+D812+D627+D446+D333+D813+D572</f>
        <v>-7222.899</v>
      </c>
      <c r="E906" s="213">
        <f>E905+E889+E812+E627+E446+E333+E813+E572</f>
        <v>38821.483</v>
      </c>
      <c r="F906" s="214">
        <f t="shared" si="197"/>
        <v>36479.053</v>
      </c>
      <c r="G906" s="214">
        <f t="shared" ref="G906:J906" si="198">G905+G889+G812+G627+G446+G333+G813+G572</f>
        <v>22284.013</v>
      </c>
      <c r="H906" s="214">
        <f t="shared" si="198"/>
        <v>11844.28</v>
      </c>
      <c r="I906" s="214">
        <f t="shared" si="198"/>
        <v>2350.76</v>
      </c>
      <c r="J906" s="214">
        <f t="shared" si="198"/>
        <v>2342.43</v>
      </c>
      <c r="K906" s="211"/>
      <c r="L906" s="222"/>
    </row>
    <row r="907" s="4" customFormat="1" spans="1:11">
      <c r="A907" s="83"/>
      <c r="B907" s="84"/>
      <c r="C907" s="85"/>
      <c r="D907" s="85"/>
      <c r="E907" s="84"/>
      <c r="F907" s="86"/>
      <c r="G907" s="86"/>
      <c r="H907" s="86"/>
      <c r="I907" s="86"/>
      <c r="K907" s="87"/>
    </row>
    <row r="908" s="4" customFormat="1" spans="1:11">
      <c r="A908" s="243"/>
      <c r="B908" s="84"/>
      <c r="C908" s="85"/>
      <c r="D908" s="85"/>
      <c r="E908" s="84"/>
      <c r="F908" s="86"/>
      <c r="G908" s="86"/>
      <c r="H908" s="86"/>
      <c r="I908" s="86"/>
      <c r="K908" s="87"/>
    </row>
  </sheetData>
  <mergeCells count="37">
    <mergeCell ref="A2:K2"/>
    <mergeCell ref="F4:I4"/>
    <mergeCell ref="A4:A5"/>
    <mergeCell ref="A434:A435"/>
    <mergeCell ref="B4:B5"/>
    <mergeCell ref="B434:B435"/>
    <mergeCell ref="B672:B676"/>
    <mergeCell ref="C4:C5"/>
    <mergeCell ref="D4:D5"/>
    <mergeCell ref="E4:E5"/>
    <mergeCell ref="J4:J5"/>
    <mergeCell ref="K4:K5"/>
    <mergeCell ref="K434:K435"/>
    <mergeCell ref="L4:L5"/>
    <mergeCell ref="L6:L11"/>
    <mergeCell ref="L12:L22"/>
    <mergeCell ref="L23:L40"/>
    <mergeCell ref="L41:L57"/>
    <mergeCell ref="L58:L79"/>
    <mergeCell ref="L80:L91"/>
    <mergeCell ref="L92:L100"/>
    <mergeCell ref="L101:L114"/>
    <mergeCell ref="L115:L122"/>
    <mergeCell ref="L123:L127"/>
    <mergeCell ref="L128:L132"/>
    <mergeCell ref="L133:L137"/>
    <mergeCell ref="L138:L151"/>
    <mergeCell ref="L152:L160"/>
    <mergeCell ref="L161:L166"/>
    <mergeCell ref="L167:L179"/>
    <mergeCell ref="L180:L195"/>
    <mergeCell ref="L196:L200"/>
    <mergeCell ref="L201:L207"/>
    <mergeCell ref="L208:L216"/>
    <mergeCell ref="L217:L236"/>
    <mergeCell ref="L434:L435"/>
    <mergeCell ref="L848:L849"/>
  </mergeCells>
  <pageMargins left="0.554166666666667" right="0.554166666666667" top="0.802777777777778" bottom="0.605555555555556" header="0.511805555555556" footer="0.511805555555556"/>
  <pageSetup paperSize="9" scale="74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86"/>
  <sheetViews>
    <sheetView workbookViewId="0">
      <pane xSplit="2" ySplit="8" topLeftCell="C48" activePane="bottomRight" state="frozen"/>
      <selection/>
      <selection pane="topRight"/>
      <selection pane="bottomLeft"/>
      <selection pane="bottomRight" activeCell="I54" sqref="I54"/>
    </sheetView>
  </sheetViews>
  <sheetFormatPr defaultColWidth="12.25" defaultRowHeight="24" customHeight="1"/>
  <cols>
    <col min="1" max="1" width="24.125" style="7" customWidth="1"/>
    <col min="2" max="2" width="6.25" style="7" hidden="1" customWidth="1"/>
    <col min="3" max="3" width="12.625" style="8" customWidth="1"/>
    <col min="4" max="4" width="12.625" style="8" hidden="1" customWidth="1"/>
    <col min="5" max="7" width="12.625" style="9" customWidth="1"/>
    <col min="8" max="8" width="14.875" style="9" customWidth="1"/>
    <col min="9" max="9" width="35.875" style="10" customWidth="1"/>
    <col min="10" max="10" width="12.25" style="2" hidden="1" customWidth="1"/>
    <col min="11" max="241" width="12.25" style="2"/>
    <col min="242" max="16384" width="12.25" style="4"/>
  </cols>
  <sheetData>
    <row r="1" s="1" customFormat="1" ht="18" customHeight="1" spans="1:2">
      <c r="A1" s="11" t="s">
        <v>3262</v>
      </c>
      <c r="B1" s="11"/>
    </row>
    <row r="2" s="2" customFormat="1" ht="27" customHeight="1" spans="1:9">
      <c r="A2" s="12" t="s">
        <v>3263</v>
      </c>
      <c r="B2" s="12"/>
      <c r="C2" s="13"/>
      <c r="D2" s="12"/>
      <c r="E2" s="12"/>
      <c r="F2" s="12"/>
      <c r="G2" s="12"/>
      <c r="H2" s="12"/>
      <c r="I2" s="12"/>
    </row>
    <row r="3" s="2" customFormat="1" ht="22" customHeight="1" spans="1:10">
      <c r="A3" s="7"/>
      <c r="B3" s="7"/>
      <c r="C3" s="8"/>
      <c r="D3" s="8"/>
      <c r="E3" s="14"/>
      <c r="F3" s="14"/>
      <c r="G3" s="14"/>
      <c r="H3" s="9"/>
      <c r="I3" s="35" t="s">
        <v>2</v>
      </c>
      <c r="J3" s="36" t="s">
        <v>2</v>
      </c>
    </row>
    <row r="4" s="2" customFormat="1" ht="20" customHeight="1" spans="1:10">
      <c r="A4" s="15" t="s">
        <v>2236</v>
      </c>
      <c r="B4" s="16" t="s">
        <v>3264</v>
      </c>
      <c r="C4" s="17" t="s">
        <v>2237</v>
      </c>
      <c r="D4" s="17" t="s">
        <v>3265</v>
      </c>
      <c r="E4" s="17" t="s">
        <v>2238</v>
      </c>
      <c r="F4" s="17" t="s">
        <v>2239</v>
      </c>
      <c r="G4" s="17" t="s">
        <v>2240</v>
      </c>
      <c r="H4" s="17" t="s">
        <v>2243</v>
      </c>
      <c r="I4" s="37" t="s">
        <v>3266</v>
      </c>
      <c r="J4" s="38" t="s">
        <v>3267</v>
      </c>
    </row>
    <row r="5" s="2" customFormat="1" ht="18" customHeight="1" spans="1:10">
      <c r="A5" s="15"/>
      <c r="B5" s="18"/>
      <c r="C5" s="17"/>
      <c r="D5" s="17"/>
      <c r="E5" s="17"/>
      <c r="F5" s="17"/>
      <c r="G5" s="17"/>
      <c r="H5" s="17"/>
      <c r="I5" s="37"/>
      <c r="J5" s="39"/>
    </row>
    <row r="6" s="2" customFormat="1" customHeight="1" spans="1:10">
      <c r="A6" s="15" t="s">
        <v>3268</v>
      </c>
      <c r="B6" s="15"/>
      <c r="C6" s="17">
        <f t="shared" ref="C6:G6" si="0">C7+C8</f>
        <v>177249.949</v>
      </c>
      <c r="D6" s="17">
        <f t="shared" si="0"/>
        <v>92932.4541</v>
      </c>
      <c r="E6" s="17">
        <f t="shared" si="0"/>
        <v>76357.295</v>
      </c>
      <c r="F6" s="17">
        <f t="shared" si="0"/>
        <v>-41406.264</v>
      </c>
      <c r="G6" s="17">
        <f t="shared" si="0"/>
        <v>212200.98</v>
      </c>
      <c r="H6" s="17"/>
      <c r="I6" s="37"/>
      <c r="J6" s="39"/>
    </row>
    <row r="7" s="2" customFormat="1" customHeight="1" spans="1:10">
      <c r="A7" s="15" t="s">
        <v>3269</v>
      </c>
      <c r="B7" s="15"/>
      <c r="C7" s="17">
        <f>C9+C23+C53+C110+C133+C165+C175</f>
        <v>103430.805</v>
      </c>
      <c r="D7" s="17">
        <f>D9+D23+D53+D110+D133+D165+D175</f>
        <v>52189.4741</v>
      </c>
      <c r="E7" s="17">
        <f>E9+E23+E53+E110+E133+E165+E175</f>
        <v>43119.725</v>
      </c>
      <c r="F7" s="17">
        <f>F9+F23+F53+F110+F133+F165+F175</f>
        <v>-7392.12</v>
      </c>
      <c r="G7" s="17">
        <f>G9+G23+G53+G110+G133+G165+G175</f>
        <v>139158.41</v>
      </c>
      <c r="H7" s="17"/>
      <c r="I7" s="37"/>
      <c r="J7" s="39"/>
    </row>
    <row r="8" s="2" customFormat="1" customHeight="1" spans="1:10">
      <c r="A8" s="15" t="s">
        <v>3270</v>
      </c>
      <c r="B8" s="15"/>
      <c r="C8" s="17">
        <f t="shared" ref="C8:G8" si="1">C145</f>
        <v>73819.144</v>
      </c>
      <c r="D8" s="17">
        <f t="shared" si="1"/>
        <v>40742.98</v>
      </c>
      <c r="E8" s="17">
        <f t="shared" si="1"/>
        <v>33237.57</v>
      </c>
      <c r="F8" s="17">
        <f t="shared" si="1"/>
        <v>-34014.144</v>
      </c>
      <c r="G8" s="17">
        <f t="shared" si="1"/>
        <v>73042.57</v>
      </c>
      <c r="H8" s="17"/>
      <c r="I8" s="37"/>
      <c r="J8" s="39"/>
    </row>
    <row r="9" s="2" customFormat="1" customHeight="1" spans="1:10">
      <c r="A9" s="19" t="s">
        <v>3271</v>
      </c>
      <c r="B9" s="19"/>
      <c r="C9" s="20">
        <f t="shared" ref="C9:G9" si="2">SUM(C10:C21)</f>
        <v>12986.74</v>
      </c>
      <c r="D9" s="20">
        <f t="shared" si="2"/>
        <v>10710.61</v>
      </c>
      <c r="E9" s="20">
        <f t="shared" si="2"/>
        <v>6172.69</v>
      </c>
      <c r="F9" s="20">
        <f t="shared" si="2"/>
        <v>-150</v>
      </c>
      <c r="G9" s="20">
        <f t="shared" si="2"/>
        <v>19009.43</v>
      </c>
      <c r="H9" s="17"/>
      <c r="I9" s="37"/>
      <c r="J9" s="39"/>
    </row>
    <row r="10" s="3" customFormat="1" customHeight="1" spans="1:10">
      <c r="A10" s="21" t="s">
        <v>3272</v>
      </c>
      <c r="B10" s="21" t="s">
        <v>3273</v>
      </c>
      <c r="C10" s="22">
        <v>9370</v>
      </c>
      <c r="D10" s="22">
        <v>5800</v>
      </c>
      <c r="E10" s="22">
        <v>3630</v>
      </c>
      <c r="F10" s="22"/>
      <c r="G10" s="22">
        <f t="shared" ref="G10:G13" si="3">C10+E10+F10</f>
        <v>13000</v>
      </c>
      <c r="H10" s="22"/>
      <c r="I10" s="40"/>
      <c r="J10" s="41">
        <v>1</v>
      </c>
    </row>
    <row r="11" s="4" customFormat="1" customHeight="1" spans="1:241">
      <c r="A11" s="21" t="s">
        <v>3274</v>
      </c>
      <c r="B11" s="21" t="s">
        <v>3273</v>
      </c>
      <c r="C11" s="22">
        <v>1900</v>
      </c>
      <c r="D11" s="22"/>
      <c r="E11" s="22">
        <v>100</v>
      </c>
      <c r="F11" s="22"/>
      <c r="G11" s="22">
        <f t="shared" si="3"/>
        <v>2000</v>
      </c>
      <c r="H11" s="22"/>
      <c r="I11" s="40" t="s">
        <v>3275</v>
      </c>
      <c r="J11" s="41"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</row>
    <row r="12" s="4" customFormat="1" customHeight="1" spans="1:241">
      <c r="A12" s="21" t="s">
        <v>3276</v>
      </c>
      <c r="B12" s="21" t="s">
        <v>3273</v>
      </c>
      <c r="C12" s="22">
        <v>1300</v>
      </c>
      <c r="D12" s="22"/>
      <c r="E12" s="22"/>
      <c r="F12" s="22"/>
      <c r="G12" s="22">
        <f t="shared" si="3"/>
        <v>1300</v>
      </c>
      <c r="H12" s="23" t="s">
        <v>3277</v>
      </c>
      <c r="I12" s="40" t="s">
        <v>3278</v>
      </c>
      <c r="J12" s="41">
        <v>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</row>
    <row r="13" s="4" customFormat="1" customHeight="1" spans="1:241">
      <c r="A13" s="21" t="s">
        <v>3279</v>
      </c>
      <c r="B13" s="21" t="s">
        <v>3280</v>
      </c>
      <c r="C13" s="22">
        <v>150</v>
      </c>
      <c r="D13" s="22">
        <v>150</v>
      </c>
      <c r="E13" s="22"/>
      <c r="F13" s="22">
        <v>-150</v>
      </c>
      <c r="G13" s="22">
        <f t="shared" si="3"/>
        <v>0</v>
      </c>
      <c r="H13" s="22" t="s">
        <v>3281</v>
      </c>
      <c r="I13" s="40" t="s">
        <v>3282</v>
      </c>
      <c r="J13" s="41">
        <v>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</row>
    <row r="14" s="4" customFormat="1" customHeight="1" spans="1:241">
      <c r="A14" s="21" t="s">
        <v>3283</v>
      </c>
      <c r="B14" s="21" t="s">
        <v>3273</v>
      </c>
      <c r="C14" s="22">
        <v>134</v>
      </c>
      <c r="D14" s="22"/>
      <c r="E14" s="22"/>
      <c r="F14" s="22"/>
      <c r="G14" s="22">
        <f t="shared" ref="G14:G21" si="4">C14+E14+F14</f>
        <v>134</v>
      </c>
      <c r="H14" s="22"/>
      <c r="I14" s="40" t="s">
        <v>3284</v>
      </c>
      <c r="J14" s="41">
        <v>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</row>
    <row r="15" s="4" customFormat="1" customHeight="1" spans="1:241">
      <c r="A15" s="21" t="s">
        <v>3285</v>
      </c>
      <c r="B15" s="21" t="s">
        <v>3273</v>
      </c>
      <c r="C15" s="22">
        <v>90</v>
      </c>
      <c r="D15" s="22"/>
      <c r="E15" s="22"/>
      <c r="F15" s="22"/>
      <c r="G15" s="22">
        <f t="shared" si="4"/>
        <v>90</v>
      </c>
      <c r="H15" s="22"/>
      <c r="I15" s="40" t="s">
        <v>3286</v>
      </c>
      <c r="J15" s="41">
        <v>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</row>
    <row r="16" s="4" customFormat="1" customHeight="1" spans="1:241">
      <c r="A16" s="24" t="s">
        <v>3287</v>
      </c>
      <c r="B16" s="24">
        <v>201</v>
      </c>
      <c r="C16" s="22">
        <v>30</v>
      </c>
      <c r="D16" s="22"/>
      <c r="E16" s="22"/>
      <c r="F16" s="22"/>
      <c r="G16" s="22">
        <f t="shared" si="4"/>
        <v>30</v>
      </c>
      <c r="H16" s="22"/>
      <c r="I16" s="40"/>
      <c r="J16" s="41"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</row>
    <row r="17" s="4" customFormat="1" customHeight="1" spans="1:241">
      <c r="A17" s="21" t="s">
        <v>3288</v>
      </c>
      <c r="B17" s="21" t="s">
        <v>3273</v>
      </c>
      <c r="C17" s="22">
        <v>12.74</v>
      </c>
      <c r="D17" s="22"/>
      <c r="E17" s="22"/>
      <c r="F17" s="22"/>
      <c r="G17" s="22">
        <f t="shared" si="4"/>
        <v>12.74</v>
      </c>
      <c r="H17" s="22"/>
      <c r="I17" s="40" t="s">
        <v>3289</v>
      </c>
      <c r="J17" s="41">
        <v>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</row>
    <row r="18" s="4" customFormat="1" customHeight="1" spans="1:241">
      <c r="A18" s="25" t="s">
        <v>3290</v>
      </c>
      <c r="B18" s="25">
        <v>201</v>
      </c>
      <c r="C18" s="22"/>
      <c r="D18" s="22">
        <v>4417.92</v>
      </c>
      <c r="E18" s="22">
        <v>2100</v>
      </c>
      <c r="F18" s="22"/>
      <c r="G18" s="22">
        <f t="shared" si="4"/>
        <v>2100</v>
      </c>
      <c r="H18" s="22" t="s">
        <v>3291</v>
      </c>
      <c r="I18" s="40" t="s">
        <v>3292</v>
      </c>
      <c r="J18" s="4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</row>
    <row r="19" s="4" customFormat="1" customHeight="1" spans="1:241">
      <c r="A19" s="21" t="s">
        <v>3293</v>
      </c>
      <c r="B19" s="21" t="s">
        <v>3273</v>
      </c>
      <c r="C19" s="22"/>
      <c r="D19" s="22">
        <v>130.69</v>
      </c>
      <c r="E19" s="22">
        <v>130.69</v>
      </c>
      <c r="F19" s="22"/>
      <c r="G19" s="22">
        <f t="shared" si="4"/>
        <v>130.69</v>
      </c>
      <c r="H19" s="22"/>
      <c r="I19" s="40" t="s">
        <v>3294</v>
      </c>
      <c r="J19" s="4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</row>
    <row r="20" s="4" customFormat="1" customHeight="1" spans="1:241">
      <c r="A20" s="21" t="s">
        <v>3295</v>
      </c>
      <c r="B20" s="21" t="s">
        <v>3273</v>
      </c>
      <c r="C20" s="22"/>
      <c r="D20" s="22">
        <v>50</v>
      </c>
      <c r="E20" s="22">
        <v>50</v>
      </c>
      <c r="F20" s="22"/>
      <c r="G20" s="22">
        <f t="shared" si="4"/>
        <v>50</v>
      </c>
      <c r="H20" s="22"/>
      <c r="I20" s="40"/>
      <c r="J20" s="4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</row>
    <row r="21" s="4" customFormat="1" customHeight="1" spans="1:241">
      <c r="A21" s="26" t="s">
        <v>3296</v>
      </c>
      <c r="B21" s="26">
        <v>205</v>
      </c>
      <c r="C21" s="27"/>
      <c r="D21" s="22">
        <v>162</v>
      </c>
      <c r="E21" s="22">
        <v>162</v>
      </c>
      <c r="F21" s="28"/>
      <c r="G21" s="22">
        <f t="shared" si="4"/>
        <v>162</v>
      </c>
      <c r="H21" s="28"/>
      <c r="I21" s="42" t="s">
        <v>3297</v>
      </c>
      <c r="J21" s="41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</row>
    <row r="22" s="4" customFormat="1" customHeight="1" spans="1:241">
      <c r="A22" s="21"/>
      <c r="B22" s="21"/>
      <c r="C22" s="22"/>
      <c r="D22" s="22"/>
      <c r="E22" s="22"/>
      <c r="F22" s="22"/>
      <c r="G22" s="22"/>
      <c r="H22" s="22"/>
      <c r="I22" s="40"/>
      <c r="J22" s="4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</row>
    <row r="23" s="4" customFormat="1" customHeight="1" spans="1:241">
      <c r="A23" s="29" t="s">
        <v>3298</v>
      </c>
      <c r="B23" s="29"/>
      <c r="C23" s="22">
        <f>SUM(C24:C51)</f>
        <v>17448.7</v>
      </c>
      <c r="D23" s="22">
        <f>SUM(D24:D51)</f>
        <v>1250.32</v>
      </c>
      <c r="E23" s="22">
        <f>SUM(E24:E51)</f>
        <v>1344.36</v>
      </c>
      <c r="F23" s="22">
        <f>SUM(F24:F51)</f>
        <v>-653.88</v>
      </c>
      <c r="G23" s="22">
        <f>SUM(G24:G51)</f>
        <v>18139.18</v>
      </c>
      <c r="H23" s="22"/>
      <c r="I23" s="40"/>
      <c r="J23" s="4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</row>
    <row r="24" s="4" customFormat="1" customHeight="1" spans="1:241">
      <c r="A24" s="21" t="s">
        <v>3299</v>
      </c>
      <c r="B24" s="21" t="s">
        <v>3300</v>
      </c>
      <c r="C24" s="22">
        <v>11015</v>
      </c>
      <c r="D24" s="22">
        <v>435</v>
      </c>
      <c r="E24" s="22">
        <v>281</v>
      </c>
      <c r="F24" s="22"/>
      <c r="G24" s="22">
        <f t="shared" ref="G24:G26" si="5">C24+E24+F24</f>
        <v>11296</v>
      </c>
      <c r="H24" s="22"/>
      <c r="I24" s="40" t="s">
        <v>3301</v>
      </c>
      <c r="J24" s="43">
        <v>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</row>
    <row r="25" s="4" customFormat="1" customHeight="1" spans="1:241">
      <c r="A25" s="21" t="s">
        <v>3302</v>
      </c>
      <c r="B25" s="21" t="s">
        <v>3303</v>
      </c>
      <c r="C25" s="22">
        <v>2000</v>
      </c>
      <c r="D25" s="22"/>
      <c r="E25" s="22"/>
      <c r="F25" s="22">
        <v>-213.03</v>
      </c>
      <c r="G25" s="22">
        <f t="shared" si="5"/>
        <v>1786.97</v>
      </c>
      <c r="H25" s="22"/>
      <c r="I25" s="40"/>
      <c r="J25" s="41">
        <v>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</row>
    <row r="26" s="4" customFormat="1" customHeight="1" spans="1:241">
      <c r="A26" s="21" t="s">
        <v>3304</v>
      </c>
      <c r="B26" s="21"/>
      <c r="C26" s="22">
        <v>2000</v>
      </c>
      <c r="D26" s="22"/>
      <c r="E26" s="22"/>
      <c r="F26" s="22">
        <v>-315.85</v>
      </c>
      <c r="G26" s="22">
        <f t="shared" si="5"/>
        <v>1684.15</v>
      </c>
      <c r="H26" s="22"/>
      <c r="I26" s="40"/>
      <c r="J26" s="4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</row>
    <row r="27" s="4" customFormat="1" customHeight="1" spans="1:241">
      <c r="A27" s="21" t="s">
        <v>3305</v>
      </c>
      <c r="B27" s="21" t="s">
        <v>3306</v>
      </c>
      <c r="C27" s="22">
        <v>607.8</v>
      </c>
      <c r="D27" s="22"/>
      <c r="E27" s="22">
        <v>47.16</v>
      </c>
      <c r="F27" s="22"/>
      <c r="G27" s="22">
        <f t="shared" ref="G27:G51" si="6">C27+E27+F27</f>
        <v>654.96</v>
      </c>
      <c r="H27" s="22" t="s">
        <v>3307</v>
      </c>
      <c r="I27" s="40" t="s">
        <v>3308</v>
      </c>
      <c r="J27" s="41">
        <v>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</row>
    <row r="28" s="4" customFormat="1" ht="29" customHeight="1" spans="1:241">
      <c r="A28" s="21" t="s">
        <v>3309</v>
      </c>
      <c r="B28" s="21" t="s">
        <v>3273</v>
      </c>
      <c r="C28" s="22">
        <v>425</v>
      </c>
      <c r="D28" s="22">
        <v>43.52</v>
      </c>
      <c r="E28" s="22">
        <v>43.52</v>
      </c>
      <c r="F28" s="22"/>
      <c r="G28" s="22">
        <f t="shared" si="6"/>
        <v>468.52</v>
      </c>
      <c r="H28" s="22" t="s">
        <v>3310</v>
      </c>
      <c r="I28" s="40" t="s">
        <v>3311</v>
      </c>
      <c r="J28" s="41">
        <v>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</row>
    <row r="29" s="5" customFormat="1" ht="27" customHeight="1" spans="1:245">
      <c r="A29" s="21" t="s">
        <v>3312</v>
      </c>
      <c r="B29" s="21" t="s">
        <v>3273</v>
      </c>
      <c r="C29" s="22">
        <v>335</v>
      </c>
      <c r="D29" s="22">
        <v>9.6</v>
      </c>
      <c r="E29" s="22">
        <v>9.6</v>
      </c>
      <c r="F29" s="22"/>
      <c r="G29" s="22">
        <f t="shared" si="6"/>
        <v>344.6</v>
      </c>
      <c r="H29" s="22" t="s">
        <v>3313</v>
      </c>
      <c r="I29" s="40" t="s">
        <v>3314</v>
      </c>
      <c r="J29" s="41">
        <v>2</v>
      </c>
      <c r="IH29" s="4"/>
      <c r="II29" s="4"/>
      <c r="IJ29" s="4"/>
      <c r="IK29" s="4"/>
    </row>
    <row r="30" s="4" customFormat="1" customHeight="1" spans="1:241">
      <c r="A30" s="21" t="s">
        <v>3315</v>
      </c>
      <c r="B30" s="21" t="s">
        <v>3273</v>
      </c>
      <c r="C30" s="22">
        <v>240</v>
      </c>
      <c r="D30" s="22"/>
      <c r="E30" s="22"/>
      <c r="F30" s="22">
        <v>-60</v>
      </c>
      <c r="G30" s="22">
        <f t="shared" si="6"/>
        <v>180</v>
      </c>
      <c r="H30" s="22"/>
      <c r="I30" s="40" t="s">
        <v>3316</v>
      </c>
      <c r="J30" s="41">
        <v>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</row>
    <row r="31" s="4" customFormat="1" customHeight="1" spans="1:241">
      <c r="A31" s="21" t="s">
        <v>3317</v>
      </c>
      <c r="B31" s="21" t="s">
        <v>3318</v>
      </c>
      <c r="C31" s="22">
        <v>240</v>
      </c>
      <c r="D31" s="22">
        <v>140</v>
      </c>
      <c r="E31" s="22">
        <v>60</v>
      </c>
      <c r="F31" s="22"/>
      <c r="G31" s="22">
        <f t="shared" si="6"/>
        <v>300</v>
      </c>
      <c r="H31" s="22" t="s">
        <v>3319</v>
      </c>
      <c r="I31" s="40" t="s">
        <v>3320</v>
      </c>
      <c r="J31" s="41">
        <v>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</row>
    <row r="32" s="4" customFormat="1" customHeight="1" spans="1:241">
      <c r="A32" s="21" t="s">
        <v>3321</v>
      </c>
      <c r="B32" s="21" t="s">
        <v>3273</v>
      </c>
      <c r="C32" s="22">
        <v>100</v>
      </c>
      <c r="D32" s="22">
        <v>250</v>
      </c>
      <c r="E32" s="22">
        <v>80</v>
      </c>
      <c r="F32" s="22"/>
      <c r="G32" s="22">
        <f t="shared" si="6"/>
        <v>180</v>
      </c>
      <c r="H32" s="22"/>
      <c r="I32" s="40" t="s">
        <v>3322</v>
      </c>
      <c r="J32" s="41">
        <v>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</row>
    <row r="33" s="4" customFormat="1" customHeight="1" spans="1:241">
      <c r="A33" s="21" t="s">
        <v>3323</v>
      </c>
      <c r="B33" s="21" t="s">
        <v>3273</v>
      </c>
      <c r="C33" s="22">
        <v>95</v>
      </c>
      <c r="D33" s="22"/>
      <c r="E33" s="22"/>
      <c r="F33" s="22">
        <v>-45</v>
      </c>
      <c r="G33" s="22">
        <f t="shared" si="6"/>
        <v>50</v>
      </c>
      <c r="H33" s="22"/>
      <c r="I33" s="40"/>
      <c r="J33" s="41">
        <v>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</row>
    <row r="34" s="4" customFormat="1" ht="27" customHeight="1" spans="1:241">
      <c r="A34" s="21" t="s">
        <v>3324</v>
      </c>
      <c r="B34" s="21" t="s">
        <v>3273</v>
      </c>
      <c r="C34" s="22">
        <v>80</v>
      </c>
      <c r="D34" s="22"/>
      <c r="E34" s="22"/>
      <c r="F34" s="22">
        <v>-20</v>
      </c>
      <c r="G34" s="22">
        <f t="shared" si="6"/>
        <v>60</v>
      </c>
      <c r="H34" s="22"/>
      <c r="I34" s="40" t="s">
        <v>3325</v>
      </c>
      <c r="J34" s="41">
        <v>2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</row>
    <row r="35" s="4" customFormat="1" customHeight="1" spans="1:241">
      <c r="A35" s="21" t="s">
        <v>3326</v>
      </c>
      <c r="B35" s="21" t="s">
        <v>3273</v>
      </c>
      <c r="C35" s="22">
        <v>70</v>
      </c>
      <c r="D35" s="22">
        <v>10</v>
      </c>
      <c r="E35" s="22">
        <v>10</v>
      </c>
      <c r="F35" s="22"/>
      <c r="G35" s="22">
        <f t="shared" si="6"/>
        <v>80</v>
      </c>
      <c r="H35" s="22"/>
      <c r="I35" s="40" t="s">
        <v>3327</v>
      </c>
      <c r="J35" s="41">
        <v>2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</row>
    <row r="36" s="4" customFormat="1" customHeight="1" spans="1:241">
      <c r="A36" s="21" t="s">
        <v>3328</v>
      </c>
      <c r="B36" s="21" t="s">
        <v>3306</v>
      </c>
      <c r="C36" s="22">
        <v>60</v>
      </c>
      <c r="D36" s="22"/>
      <c r="E36" s="22"/>
      <c r="F36" s="22"/>
      <c r="G36" s="22">
        <f t="shared" si="6"/>
        <v>60</v>
      </c>
      <c r="H36" s="22"/>
      <c r="I36" s="40" t="s">
        <v>3329</v>
      </c>
      <c r="J36" s="41">
        <v>2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</row>
    <row r="37" s="4" customFormat="1" customHeight="1" spans="1:241">
      <c r="A37" s="21" t="s">
        <v>3330</v>
      </c>
      <c r="B37" s="21" t="s">
        <v>3273</v>
      </c>
      <c r="C37" s="22">
        <v>40</v>
      </c>
      <c r="D37" s="22"/>
      <c r="E37" s="22"/>
      <c r="F37" s="22"/>
      <c r="G37" s="22">
        <f t="shared" si="6"/>
        <v>40</v>
      </c>
      <c r="H37" s="22"/>
      <c r="I37" s="40"/>
      <c r="J37" s="41">
        <v>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</row>
    <row r="38" s="4" customFormat="1" customHeight="1" spans="1:241">
      <c r="A38" s="21" t="s">
        <v>3331</v>
      </c>
      <c r="B38" s="21" t="s">
        <v>3273</v>
      </c>
      <c r="C38" s="22">
        <v>32</v>
      </c>
      <c r="D38" s="22"/>
      <c r="E38" s="22"/>
      <c r="F38" s="22"/>
      <c r="G38" s="22">
        <f t="shared" si="6"/>
        <v>32</v>
      </c>
      <c r="H38" s="22"/>
      <c r="I38" s="40" t="s">
        <v>3332</v>
      </c>
      <c r="J38" s="41">
        <v>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</row>
    <row r="39" s="4" customFormat="1" customHeight="1" spans="1:241">
      <c r="A39" s="21" t="s">
        <v>3333</v>
      </c>
      <c r="B39" s="21" t="s">
        <v>3273</v>
      </c>
      <c r="C39" s="22">
        <v>32</v>
      </c>
      <c r="D39" s="22"/>
      <c r="E39" s="22"/>
      <c r="F39" s="22"/>
      <c r="G39" s="22">
        <f t="shared" si="6"/>
        <v>32</v>
      </c>
      <c r="H39" s="22"/>
      <c r="I39" s="40" t="s">
        <v>3332</v>
      </c>
      <c r="J39" s="41">
        <v>2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</row>
    <row r="40" s="4" customFormat="1" customHeight="1" spans="1:241">
      <c r="A40" s="21" t="s">
        <v>3334</v>
      </c>
      <c r="B40" s="21" t="s">
        <v>3335</v>
      </c>
      <c r="C40" s="22">
        <v>30</v>
      </c>
      <c r="D40" s="22"/>
      <c r="E40" s="22"/>
      <c r="F40" s="22"/>
      <c r="G40" s="22">
        <f t="shared" si="6"/>
        <v>30</v>
      </c>
      <c r="H40" s="22"/>
      <c r="I40" s="40"/>
      <c r="J40" s="41">
        <v>2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</row>
    <row r="41" s="4" customFormat="1" customHeight="1" spans="1:241">
      <c r="A41" s="21" t="s">
        <v>3336</v>
      </c>
      <c r="B41" s="21" t="s">
        <v>3273</v>
      </c>
      <c r="C41" s="22">
        <v>26.9</v>
      </c>
      <c r="D41" s="22">
        <v>1.2</v>
      </c>
      <c r="E41" s="22">
        <v>1.2</v>
      </c>
      <c r="F41" s="22"/>
      <c r="G41" s="22">
        <f t="shared" si="6"/>
        <v>28.1</v>
      </c>
      <c r="H41" s="22"/>
      <c r="I41" s="40" t="s">
        <v>3337</v>
      </c>
      <c r="J41" s="41">
        <v>2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</row>
    <row r="42" s="4" customFormat="1" customHeight="1" spans="1:241">
      <c r="A42" s="21" t="s">
        <v>3338</v>
      </c>
      <c r="B42" s="21" t="s">
        <v>3273</v>
      </c>
      <c r="C42" s="22">
        <v>20</v>
      </c>
      <c r="D42" s="22"/>
      <c r="E42" s="22"/>
      <c r="F42" s="22"/>
      <c r="G42" s="22">
        <f t="shared" si="6"/>
        <v>20</v>
      </c>
      <c r="H42" s="22"/>
      <c r="I42" s="40"/>
      <c r="J42" s="41">
        <v>2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</row>
    <row r="43" s="4" customFormat="1" customHeight="1" spans="1:241">
      <c r="A43" s="21" t="s">
        <v>3339</v>
      </c>
      <c r="B43" s="21"/>
      <c r="C43" s="22"/>
      <c r="D43" s="22"/>
      <c r="E43" s="22">
        <v>455.88</v>
      </c>
      <c r="F43" s="22"/>
      <c r="G43" s="22">
        <f t="shared" si="6"/>
        <v>455.88</v>
      </c>
      <c r="H43" s="22"/>
      <c r="I43" s="40" t="s">
        <v>3340</v>
      </c>
      <c r="J43" s="4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</row>
    <row r="44" s="4" customFormat="1" ht="30" customHeight="1" spans="1:241">
      <c r="A44" s="21" t="s">
        <v>3341</v>
      </c>
      <c r="B44" s="21" t="s">
        <v>3280</v>
      </c>
      <c r="C44" s="22"/>
      <c r="D44" s="22">
        <v>140</v>
      </c>
      <c r="E44" s="22">
        <v>140</v>
      </c>
      <c r="F44" s="22"/>
      <c r="G44" s="22">
        <f t="shared" si="6"/>
        <v>140</v>
      </c>
      <c r="H44" s="22"/>
      <c r="I44" s="40" t="s">
        <v>3342</v>
      </c>
      <c r="J44" s="4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</row>
    <row r="45" s="4" customFormat="1" customHeight="1" spans="1:241">
      <c r="A45" s="21" t="s">
        <v>3343</v>
      </c>
      <c r="B45" s="21" t="s">
        <v>3335</v>
      </c>
      <c r="C45" s="22"/>
      <c r="D45" s="22">
        <v>60</v>
      </c>
      <c r="E45" s="22">
        <v>60</v>
      </c>
      <c r="F45" s="22"/>
      <c r="G45" s="22">
        <f t="shared" si="6"/>
        <v>60</v>
      </c>
      <c r="H45" s="22"/>
      <c r="I45" s="40" t="s">
        <v>3344</v>
      </c>
      <c r="J45" s="4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</row>
    <row r="46" s="4" customFormat="1" customHeight="1" spans="1:241">
      <c r="A46" s="21" t="s">
        <v>2454</v>
      </c>
      <c r="B46" s="21" t="s">
        <v>3273</v>
      </c>
      <c r="C46" s="22"/>
      <c r="D46" s="22">
        <v>30</v>
      </c>
      <c r="E46" s="22">
        <v>30</v>
      </c>
      <c r="F46" s="22"/>
      <c r="G46" s="22">
        <f t="shared" si="6"/>
        <v>30</v>
      </c>
      <c r="H46" s="22"/>
      <c r="I46" s="40" t="s">
        <v>3345</v>
      </c>
      <c r="J46" s="41">
        <v>2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</row>
    <row r="47" s="4" customFormat="1" customHeight="1" spans="1:241">
      <c r="A47" s="21" t="s">
        <v>2315</v>
      </c>
      <c r="B47" s="21" t="s">
        <v>3273</v>
      </c>
      <c r="C47" s="22"/>
      <c r="D47" s="22">
        <v>30</v>
      </c>
      <c r="E47" s="22">
        <v>30</v>
      </c>
      <c r="F47" s="22"/>
      <c r="G47" s="22">
        <f t="shared" si="6"/>
        <v>30</v>
      </c>
      <c r="H47" s="22" t="s">
        <v>3346</v>
      </c>
      <c r="I47" s="40"/>
      <c r="J47" s="4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</row>
    <row r="48" s="4" customFormat="1" customHeight="1" spans="1:241">
      <c r="A48" s="21" t="s">
        <v>2306</v>
      </c>
      <c r="B48" s="21" t="s">
        <v>3273</v>
      </c>
      <c r="C48" s="22"/>
      <c r="D48" s="22">
        <v>22</v>
      </c>
      <c r="E48" s="22">
        <v>22</v>
      </c>
      <c r="F48" s="22"/>
      <c r="G48" s="22">
        <f t="shared" si="6"/>
        <v>22</v>
      </c>
      <c r="H48" s="22" t="s">
        <v>3346</v>
      </c>
      <c r="I48" s="40"/>
      <c r="J48" s="4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</row>
    <row r="49" s="4" customFormat="1" customHeight="1" spans="1:241">
      <c r="A49" s="21" t="s">
        <v>2288</v>
      </c>
      <c r="B49" s="21" t="s">
        <v>3273</v>
      </c>
      <c r="C49" s="22"/>
      <c r="D49" s="22">
        <v>25</v>
      </c>
      <c r="E49" s="22">
        <v>20</v>
      </c>
      <c r="F49" s="22"/>
      <c r="G49" s="22">
        <f t="shared" si="6"/>
        <v>20</v>
      </c>
      <c r="H49" s="22" t="s">
        <v>3347</v>
      </c>
      <c r="I49" s="40"/>
      <c r="J49" s="4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</row>
    <row r="50" s="4" customFormat="1" customHeight="1" spans="1:241">
      <c r="A50" s="30" t="s">
        <v>3348</v>
      </c>
      <c r="B50" s="30">
        <v>201</v>
      </c>
      <c r="C50" s="22"/>
      <c r="D50" s="22">
        <v>24</v>
      </c>
      <c r="E50" s="22">
        <v>24</v>
      </c>
      <c r="F50" s="22"/>
      <c r="G50" s="22">
        <f t="shared" si="6"/>
        <v>24</v>
      </c>
      <c r="H50" s="22"/>
      <c r="I50" s="44" t="s">
        <v>3349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</row>
    <row r="51" s="4" customFormat="1" ht="27" customHeight="1" spans="1:241">
      <c r="A51" s="26" t="s">
        <v>3350</v>
      </c>
      <c r="B51" s="26">
        <v>205</v>
      </c>
      <c r="C51" s="27"/>
      <c r="D51" s="22">
        <v>30</v>
      </c>
      <c r="E51" s="22">
        <v>30</v>
      </c>
      <c r="F51" s="28"/>
      <c r="G51" s="22">
        <f t="shared" si="6"/>
        <v>30</v>
      </c>
      <c r="H51" s="31" t="s">
        <v>3351</v>
      </c>
      <c r="I51" s="45"/>
      <c r="J51" s="41">
        <v>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</row>
    <row r="52" s="4" customFormat="1" customHeight="1" spans="1:241">
      <c r="A52" s="26"/>
      <c r="B52" s="26"/>
      <c r="C52" s="27"/>
      <c r="D52" s="22"/>
      <c r="E52" s="22"/>
      <c r="F52" s="28"/>
      <c r="G52" s="22"/>
      <c r="H52" s="31"/>
      <c r="I52" s="45"/>
      <c r="J52" s="4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</row>
    <row r="53" s="4" customFormat="1" customHeight="1" spans="1:241">
      <c r="A53" s="29" t="s">
        <v>3352</v>
      </c>
      <c r="B53" s="29"/>
      <c r="C53" s="32">
        <f t="shared" ref="C53:G53" si="7">SUM(C54:C108)</f>
        <v>42295.28</v>
      </c>
      <c r="D53" s="32">
        <f t="shared" si="7"/>
        <v>22113.0441</v>
      </c>
      <c r="E53" s="32">
        <f t="shared" si="7"/>
        <v>16995.8175</v>
      </c>
      <c r="F53" s="32">
        <f t="shared" si="7"/>
        <v>-773.24</v>
      </c>
      <c r="G53" s="32">
        <f t="shared" si="7"/>
        <v>58517.8575</v>
      </c>
      <c r="H53" s="31"/>
      <c r="I53" s="45"/>
      <c r="J53" s="4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</row>
    <row r="54" s="4" customFormat="1" ht="27" customHeight="1" spans="1:241">
      <c r="A54" s="21" t="s">
        <v>3353</v>
      </c>
      <c r="B54" s="21" t="s">
        <v>3354</v>
      </c>
      <c r="C54" s="22">
        <v>20000</v>
      </c>
      <c r="D54" s="22">
        <v>6000</v>
      </c>
      <c r="E54" s="22">
        <v>5000</v>
      </c>
      <c r="F54" s="22"/>
      <c r="G54" s="22">
        <f t="shared" ref="G54:G108" si="8">C54+E54+F54</f>
        <v>25000</v>
      </c>
      <c r="H54" s="22" t="s">
        <v>3355</v>
      </c>
      <c r="I54" s="40"/>
      <c r="J54" s="41">
        <v>3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</row>
    <row r="55" s="4" customFormat="1" customHeight="1" spans="1:241">
      <c r="A55" s="21" t="s">
        <v>3356</v>
      </c>
      <c r="B55" s="21" t="s">
        <v>3303</v>
      </c>
      <c r="C55" s="22">
        <v>4704.5</v>
      </c>
      <c r="D55" s="22"/>
      <c r="E55" s="22">
        <v>15.5</v>
      </c>
      <c r="F55" s="22"/>
      <c r="G55" s="22">
        <f t="shared" si="8"/>
        <v>4720</v>
      </c>
      <c r="H55" s="22"/>
      <c r="I55" s="40" t="s">
        <v>3301</v>
      </c>
      <c r="J55" s="41">
        <v>3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</row>
    <row r="56" s="4" customFormat="1" ht="51" customHeight="1" spans="1:241">
      <c r="A56" s="21" t="s">
        <v>3357</v>
      </c>
      <c r="B56" s="21" t="s">
        <v>3358</v>
      </c>
      <c r="C56" s="22">
        <v>2167</v>
      </c>
      <c r="D56" s="22">
        <v>42.54</v>
      </c>
      <c r="E56" s="22">
        <v>42.54</v>
      </c>
      <c r="F56" s="22"/>
      <c r="G56" s="22">
        <f t="shared" si="8"/>
        <v>2209.54</v>
      </c>
      <c r="H56" s="22" t="s">
        <v>3359</v>
      </c>
      <c r="I56" s="40" t="s">
        <v>3360</v>
      </c>
      <c r="J56" s="41">
        <v>3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</row>
    <row r="57" s="4" customFormat="1" customHeight="1" spans="1:241">
      <c r="A57" s="21" t="s">
        <v>3361</v>
      </c>
      <c r="B57" s="21" t="s">
        <v>3354</v>
      </c>
      <c r="C57" s="22">
        <v>2000</v>
      </c>
      <c r="D57" s="22">
        <v>551.5</v>
      </c>
      <c r="E57" s="22"/>
      <c r="F57" s="22"/>
      <c r="G57" s="22">
        <f t="shared" si="8"/>
        <v>2000</v>
      </c>
      <c r="H57" s="22"/>
      <c r="I57" s="46" t="s">
        <v>3362</v>
      </c>
      <c r="J57" s="41">
        <v>3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</row>
    <row r="58" s="4" customFormat="1" customHeight="1" spans="1:241">
      <c r="A58" s="33" t="s">
        <v>2640</v>
      </c>
      <c r="B58" s="21" t="s">
        <v>3363</v>
      </c>
      <c r="C58" s="22"/>
      <c r="D58" s="22">
        <v>2000</v>
      </c>
      <c r="E58" s="22">
        <v>2000</v>
      </c>
      <c r="F58" s="22"/>
      <c r="G58" s="22">
        <f t="shared" si="8"/>
        <v>2000</v>
      </c>
      <c r="H58" s="22" t="s">
        <v>3364</v>
      </c>
      <c r="I58" s="46"/>
      <c r="J58" s="4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</row>
    <row r="59" s="4" customFormat="1" ht="38" customHeight="1" spans="1:241">
      <c r="A59" s="21" t="s">
        <v>3365</v>
      </c>
      <c r="B59" s="21" t="s">
        <v>3354</v>
      </c>
      <c r="C59" s="22">
        <v>1346</v>
      </c>
      <c r="D59" s="22"/>
      <c r="E59" s="22"/>
      <c r="F59" s="22">
        <v>-346</v>
      </c>
      <c r="G59" s="22">
        <f t="shared" si="8"/>
        <v>1000</v>
      </c>
      <c r="H59" s="22"/>
      <c r="I59" s="40" t="s">
        <v>3366</v>
      </c>
      <c r="J59" s="41">
        <v>3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</row>
    <row r="60" s="4" customFormat="1" customHeight="1" spans="1:241">
      <c r="A60" s="21" t="s">
        <v>3367</v>
      </c>
      <c r="B60" s="21" t="s">
        <v>3303</v>
      </c>
      <c r="C60" s="22">
        <v>1337</v>
      </c>
      <c r="D60" s="22"/>
      <c r="E60" s="22"/>
      <c r="F60" s="22"/>
      <c r="G60" s="22">
        <f t="shared" si="8"/>
        <v>1337</v>
      </c>
      <c r="H60" s="22"/>
      <c r="I60" s="40" t="s">
        <v>3368</v>
      </c>
      <c r="J60" s="41">
        <v>3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</row>
    <row r="61" s="4" customFormat="1" customHeight="1" spans="1:241">
      <c r="A61" s="21" t="s">
        <v>3369</v>
      </c>
      <c r="B61" s="21" t="s">
        <v>3358</v>
      </c>
      <c r="C61" s="22">
        <v>1010</v>
      </c>
      <c r="D61" s="22">
        <v>700</v>
      </c>
      <c r="E61" s="22"/>
      <c r="F61" s="22"/>
      <c r="G61" s="22">
        <f t="shared" si="8"/>
        <v>1010</v>
      </c>
      <c r="H61" s="22"/>
      <c r="I61" s="40" t="s">
        <v>3370</v>
      </c>
      <c r="J61" s="41">
        <v>3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</row>
    <row r="62" s="4" customFormat="1" customHeight="1" spans="1:241">
      <c r="A62" s="21" t="s">
        <v>3371</v>
      </c>
      <c r="B62" s="21" t="s">
        <v>3354</v>
      </c>
      <c r="C62" s="22">
        <v>1000</v>
      </c>
      <c r="D62" s="22"/>
      <c r="E62" s="22"/>
      <c r="F62" s="22">
        <v>-200</v>
      </c>
      <c r="G62" s="22">
        <f t="shared" si="8"/>
        <v>800</v>
      </c>
      <c r="H62" s="22" t="s">
        <v>3372</v>
      </c>
      <c r="I62" s="40" t="s">
        <v>3373</v>
      </c>
      <c r="J62" s="41">
        <v>3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</row>
    <row r="63" s="4" customFormat="1" customHeight="1" spans="1:241">
      <c r="A63" s="21" t="s">
        <v>3374</v>
      </c>
      <c r="B63" s="21" t="s">
        <v>3354</v>
      </c>
      <c r="C63" s="22">
        <v>900</v>
      </c>
      <c r="D63" s="22">
        <v>100</v>
      </c>
      <c r="E63" s="22">
        <v>100</v>
      </c>
      <c r="F63" s="22"/>
      <c r="G63" s="22">
        <f t="shared" si="8"/>
        <v>1000</v>
      </c>
      <c r="H63" s="22" t="s">
        <v>3372</v>
      </c>
      <c r="I63" s="40"/>
      <c r="J63" s="41">
        <v>3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</row>
    <row r="64" s="4" customFormat="1" customHeight="1" spans="1:241">
      <c r="A64" s="34" t="s">
        <v>3375</v>
      </c>
      <c r="B64" s="34" t="s">
        <v>3280</v>
      </c>
      <c r="C64" s="22">
        <v>900</v>
      </c>
      <c r="D64" s="22"/>
      <c r="E64" s="22"/>
      <c r="F64" s="22"/>
      <c r="G64" s="22">
        <f t="shared" si="8"/>
        <v>900</v>
      </c>
      <c r="H64" s="22"/>
      <c r="I64" s="40" t="s">
        <v>3376</v>
      </c>
      <c r="J64" s="41">
        <v>3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</row>
    <row r="65" s="4" customFormat="1" customHeight="1" spans="1:241">
      <c r="A65" s="21" t="s">
        <v>3377</v>
      </c>
      <c r="B65" s="21" t="s">
        <v>3358</v>
      </c>
      <c r="C65" s="22">
        <v>776</v>
      </c>
      <c r="D65" s="22"/>
      <c r="E65" s="22"/>
      <c r="F65" s="22"/>
      <c r="G65" s="22">
        <f t="shared" si="8"/>
        <v>776</v>
      </c>
      <c r="H65" s="22"/>
      <c r="I65" s="40"/>
      <c r="J65" s="41">
        <v>3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</row>
    <row r="66" s="4" customFormat="1" customHeight="1" spans="1:241">
      <c r="A66" s="21" t="s">
        <v>3378</v>
      </c>
      <c r="B66" s="21" t="s">
        <v>3354</v>
      </c>
      <c r="C66" s="22">
        <v>640</v>
      </c>
      <c r="D66" s="22">
        <v>180</v>
      </c>
      <c r="E66" s="22">
        <v>180</v>
      </c>
      <c r="F66" s="22"/>
      <c r="G66" s="22">
        <f t="shared" si="8"/>
        <v>820</v>
      </c>
      <c r="H66" s="22" t="s">
        <v>3355</v>
      </c>
      <c r="I66" s="40" t="s">
        <v>3379</v>
      </c>
      <c r="J66" s="43">
        <v>3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</row>
    <row r="67" s="4" customFormat="1" customHeight="1" spans="1:241">
      <c r="A67" s="21" t="s">
        <v>3380</v>
      </c>
      <c r="B67" s="21" t="s">
        <v>3358</v>
      </c>
      <c r="C67" s="22">
        <v>600</v>
      </c>
      <c r="D67" s="22"/>
      <c r="E67" s="22"/>
      <c r="F67" s="22"/>
      <c r="G67" s="22">
        <f t="shared" si="8"/>
        <v>600</v>
      </c>
      <c r="H67" s="22"/>
      <c r="I67" s="40" t="s">
        <v>3381</v>
      </c>
      <c r="J67" s="41">
        <v>3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</row>
    <row r="68" s="4" customFormat="1" customHeight="1" spans="1:241">
      <c r="A68" s="21" t="s">
        <v>3382</v>
      </c>
      <c r="B68" s="21" t="s">
        <v>3303</v>
      </c>
      <c r="C68" s="22">
        <v>596</v>
      </c>
      <c r="D68" s="22"/>
      <c r="E68" s="22"/>
      <c r="F68" s="22"/>
      <c r="G68" s="22">
        <f t="shared" si="8"/>
        <v>596</v>
      </c>
      <c r="H68" s="22"/>
      <c r="I68" s="40" t="s">
        <v>3383</v>
      </c>
      <c r="J68" s="41">
        <v>3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</row>
    <row r="69" s="4" customFormat="1" ht="26" customHeight="1" spans="1:241">
      <c r="A69" s="21" t="s">
        <v>3384</v>
      </c>
      <c r="B69" s="21" t="s">
        <v>3354</v>
      </c>
      <c r="C69" s="22">
        <v>550</v>
      </c>
      <c r="D69" s="22"/>
      <c r="E69" s="22"/>
      <c r="F69" s="22"/>
      <c r="G69" s="22">
        <f t="shared" si="8"/>
        <v>550</v>
      </c>
      <c r="H69" s="22"/>
      <c r="I69" s="40" t="s">
        <v>3385</v>
      </c>
      <c r="J69" s="41">
        <v>3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</row>
    <row r="70" s="4" customFormat="1" ht="72" customHeight="1" spans="1:241">
      <c r="A70" s="21" t="s">
        <v>3386</v>
      </c>
      <c r="B70" s="21" t="s">
        <v>3354</v>
      </c>
      <c r="C70" s="22">
        <v>517</v>
      </c>
      <c r="D70" s="22">
        <v>2198</v>
      </c>
      <c r="E70" s="22">
        <v>483</v>
      </c>
      <c r="F70" s="22"/>
      <c r="G70" s="22">
        <f t="shared" si="8"/>
        <v>1000</v>
      </c>
      <c r="H70" s="22" t="s">
        <v>3387</v>
      </c>
      <c r="I70" s="40" t="s">
        <v>3388</v>
      </c>
      <c r="J70" s="4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</row>
    <row r="71" s="4" customFormat="1" customHeight="1" spans="1:241">
      <c r="A71" s="21" t="s">
        <v>3389</v>
      </c>
      <c r="B71" s="21" t="s">
        <v>3358</v>
      </c>
      <c r="C71" s="22">
        <v>410</v>
      </c>
      <c r="D71" s="22">
        <v>150</v>
      </c>
      <c r="E71" s="22"/>
      <c r="F71" s="22"/>
      <c r="G71" s="22">
        <f t="shared" si="8"/>
        <v>410</v>
      </c>
      <c r="H71" s="22"/>
      <c r="I71" s="40" t="s">
        <v>3390</v>
      </c>
      <c r="J71" s="41">
        <v>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</row>
    <row r="72" s="4" customFormat="1" ht="30" customHeight="1" spans="1:241">
      <c r="A72" s="21" t="s">
        <v>3391</v>
      </c>
      <c r="B72" s="21" t="s">
        <v>3335</v>
      </c>
      <c r="C72" s="22">
        <v>393</v>
      </c>
      <c r="D72" s="22">
        <v>163.34</v>
      </c>
      <c r="E72" s="22">
        <v>163.34</v>
      </c>
      <c r="F72" s="22"/>
      <c r="G72" s="22">
        <f t="shared" si="8"/>
        <v>556.34</v>
      </c>
      <c r="H72" s="22" t="s">
        <v>3355</v>
      </c>
      <c r="I72" s="40" t="s">
        <v>3392</v>
      </c>
      <c r="J72" s="41">
        <v>3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</row>
    <row r="73" s="4" customFormat="1" customHeight="1" spans="1:241">
      <c r="A73" s="21" t="s">
        <v>3393</v>
      </c>
      <c r="B73" s="21" t="s">
        <v>3335</v>
      </c>
      <c r="C73" s="22">
        <v>390</v>
      </c>
      <c r="D73" s="22"/>
      <c r="E73" s="22"/>
      <c r="F73" s="22">
        <v>-109.8</v>
      </c>
      <c r="G73" s="22">
        <f t="shared" si="8"/>
        <v>280.2</v>
      </c>
      <c r="H73" s="22" t="s">
        <v>3394</v>
      </c>
      <c r="I73" s="40" t="s">
        <v>3395</v>
      </c>
      <c r="J73" s="41">
        <v>3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</row>
    <row r="74" s="4" customFormat="1" customHeight="1" spans="1:241">
      <c r="A74" s="21" t="s">
        <v>3396</v>
      </c>
      <c r="B74" s="21" t="s">
        <v>3354</v>
      </c>
      <c r="C74" s="22">
        <v>344</v>
      </c>
      <c r="D74" s="22">
        <v>7</v>
      </c>
      <c r="E74" s="22"/>
      <c r="F74" s="22"/>
      <c r="G74" s="22">
        <f t="shared" si="8"/>
        <v>344</v>
      </c>
      <c r="H74" s="22"/>
      <c r="I74" s="40" t="s">
        <v>3397</v>
      </c>
      <c r="J74" s="41">
        <v>3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</row>
    <row r="75" s="4" customFormat="1" ht="38" customHeight="1" spans="1:241">
      <c r="A75" s="47" t="s">
        <v>3398</v>
      </c>
      <c r="B75" s="47">
        <v>210</v>
      </c>
      <c r="C75" s="22">
        <v>300</v>
      </c>
      <c r="D75" s="48">
        <v>729.31</v>
      </c>
      <c r="E75" s="48">
        <v>57.31</v>
      </c>
      <c r="F75" s="22"/>
      <c r="G75" s="22">
        <f t="shared" si="8"/>
        <v>357.31</v>
      </c>
      <c r="H75" s="22" t="s">
        <v>3399</v>
      </c>
      <c r="I75" s="55" t="s">
        <v>3400</v>
      </c>
      <c r="J75" s="41">
        <v>3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</row>
    <row r="76" s="4" customFormat="1" customHeight="1" spans="1:241">
      <c r="A76" s="21" t="s">
        <v>3401</v>
      </c>
      <c r="B76" s="21" t="s">
        <v>3280</v>
      </c>
      <c r="C76" s="22">
        <v>287</v>
      </c>
      <c r="D76" s="22"/>
      <c r="E76" s="22"/>
      <c r="F76" s="22"/>
      <c r="G76" s="22">
        <f t="shared" si="8"/>
        <v>287</v>
      </c>
      <c r="H76" s="22"/>
      <c r="I76" s="40" t="s">
        <v>3402</v>
      </c>
      <c r="J76" s="41">
        <v>3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</row>
    <row r="77" s="4" customFormat="1" customHeight="1" spans="1:241">
      <c r="A77" s="21" t="s">
        <v>3403</v>
      </c>
      <c r="B77" s="21" t="s">
        <v>3303</v>
      </c>
      <c r="C77" s="22">
        <v>160</v>
      </c>
      <c r="D77" s="22"/>
      <c r="E77" s="22"/>
      <c r="F77" s="22"/>
      <c r="G77" s="22">
        <f t="shared" si="8"/>
        <v>160</v>
      </c>
      <c r="H77" s="22"/>
      <c r="I77" s="40"/>
      <c r="J77" s="41">
        <v>3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</row>
    <row r="78" s="4" customFormat="1" customHeight="1" spans="1:241">
      <c r="A78" s="21" t="s">
        <v>3404</v>
      </c>
      <c r="B78" s="21" t="s">
        <v>3354</v>
      </c>
      <c r="C78" s="22">
        <v>119.8</v>
      </c>
      <c r="D78" s="22"/>
      <c r="E78" s="22"/>
      <c r="F78" s="22">
        <v>-1.64</v>
      </c>
      <c r="G78" s="22">
        <f t="shared" si="8"/>
        <v>118.16</v>
      </c>
      <c r="H78" s="22" t="s">
        <v>3355</v>
      </c>
      <c r="I78" s="40" t="s">
        <v>3405</v>
      </c>
      <c r="J78" s="41">
        <v>3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</row>
    <row r="79" s="4" customFormat="1" ht="27" customHeight="1" spans="1:241">
      <c r="A79" s="21" t="s">
        <v>3406</v>
      </c>
      <c r="B79" s="21" t="s">
        <v>3407</v>
      </c>
      <c r="C79" s="22">
        <v>100</v>
      </c>
      <c r="D79" s="22">
        <v>500</v>
      </c>
      <c r="E79" s="22">
        <v>400</v>
      </c>
      <c r="F79" s="22"/>
      <c r="G79" s="22">
        <f t="shared" si="8"/>
        <v>500</v>
      </c>
      <c r="H79" s="22"/>
      <c r="I79" s="46" t="s">
        <v>3408</v>
      </c>
      <c r="J79" s="41">
        <v>3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</row>
    <row r="80" s="4" customFormat="1" ht="33" customHeight="1" spans="1:241">
      <c r="A80" s="21" t="s">
        <v>3409</v>
      </c>
      <c r="B80" s="21" t="s">
        <v>3354</v>
      </c>
      <c r="C80" s="22">
        <v>100</v>
      </c>
      <c r="D80" s="22"/>
      <c r="E80" s="22"/>
      <c r="F80" s="22"/>
      <c r="G80" s="22">
        <f t="shared" si="8"/>
        <v>100</v>
      </c>
      <c r="H80" s="22"/>
      <c r="I80" s="46" t="s">
        <v>3410</v>
      </c>
      <c r="J80" s="41">
        <v>3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</row>
    <row r="81" s="4" customFormat="1" ht="30" customHeight="1" spans="1:10">
      <c r="A81" s="21" t="s">
        <v>3411</v>
      </c>
      <c r="B81" s="21" t="s">
        <v>3273</v>
      </c>
      <c r="C81" s="22">
        <v>100</v>
      </c>
      <c r="D81" s="22"/>
      <c r="E81" s="22"/>
      <c r="F81" s="22">
        <v>-30</v>
      </c>
      <c r="G81" s="22">
        <f t="shared" si="8"/>
        <v>70</v>
      </c>
      <c r="H81" s="22" t="s">
        <v>3412</v>
      </c>
      <c r="I81" s="40" t="s">
        <v>3413</v>
      </c>
      <c r="J81" s="41">
        <v>3</v>
      </c>
    </row>
    <row r="82" s="6" customFormat="1" ht="30" customHeight="1" spans="1:10">
      <c r="A82" s="21" t="s">
        <v>3414</v>
      </c>
      <c r="B82" s="21" t="s">
        <v>3354</v>
      </c>
      <c r="C82" s="22">
        <v>80</v>
      </c>
      <c r="D82" s="22"/>
      <c r="E82" s="22"/>
      <c r="F82" s="22"/>
      <c r="G82" s="22">
        <f t="shared" si="8"/>
        <v>80</v>
      </c>
      <c r="H82" s="22"/>
      <c r="I82" s="40" t="s">
        <v>3381</v>
      </c>
      <c r="J82" s="41">
        <v>3</v>
      </c>
    </row>
    <row r="83" s="4" customFormat="1" customHeight="1" spans="1:241">
      <c r="A83" s="21" t="s">
        <v>3415</v>
      </c>
      <c r="B83" s="21" t="s">
        <v>3363</v>
      </c>
      <c r="C83" s="22">
        <v>80</v>
      </c>
      <c r="D83" s="22"/>
      <c r="E83" s="22"/>
      <c r="F83" s="22"/>
      <c r="G83" s="22">
        <f t="shared" si="8"/>
        <v>80</v>
      </c>
      <c r="H83" s="22"/>
      <c r="I83" s="40"/>
      <c r="J83" s="41">
        <v>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</row>
    <row r="84" s="4" customFormat="1" customHeight="1" spans="1:241">
      <c r="A84" s="21" t="s">
        <v>3416</v>
      </c>
      <c r="B84" s="21" t="s">
        <v>3354</v>
      </c>
      <c r="C84" s="22">
        <v>76.8</v>
      </c>
      <c r="D84" s="22"/>
      <c r="E84" s="22"/>
      <c r="F84" s="22">
        <v>-46.8</v>
      </c>
      <c r="G84" s="22">
        <f t="shared" si="8"/>
        <v>30</v>
      </c>
      <c r="H84" s="22" t="s">
        <v>3355</v>
      </c>
      <c r="I84" s="40" t="s">
        <v>3417</v>
      </c>
      <c r="J84" s="41">
        <v>3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</row>
    <row r="85" s="4" customFormat="1" customHeight="1" spans="1:241">
      <c r="A85" s="21" t="s">
        <v>3418</v>
      </c>
      <c r="B85" s="21" t="s">
        <v>3273</v>
      </c>
      <c r="C85" s="22">
        <v>75</v>
      </c>
      <c r="D85" s="22"/>
      <c r="E85" s="22"/>
      <c r="F85" s="22">
        <v>-3</v>
      </c>
      <c r="G85" s="22">
        <f t="shared" si="8"/>
        <v>72</v>
      </c>
      <c r="H85" s="22"/>
      <c r="I85" s="40" t="s">
        <v>3419</v>
      </c>
      <c r="J85" s="41">
        <v>3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</row>
    <row r="86" s="4" customFormat="1" customHeight="1" spans="1:241">
      <c r="A86" s="21" t="s">
        <v>3420</v>
      </c>
      <c r="B86" s="21" t="s">
        <v>3273</v>
      </c>
      <c r="C86" s="22"/>
      <c r="D86" s="22">
        <v>300</v>
      </c>
      <c r="E86" s="22">
        <v>300</v>
      </c>
      <c r="F86" s="22"/>
      <c r="G86" s="22">
        <f t="shared" si="8"/>
        <v>300</v>
      </c>
      <c r="H86" s="22"/>
      <c r="I86" s="40" t="s">
        <v>3421</v>
      </c>
      <c r="J86" s="4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</row>
    <row r="87" s="4" customFormat="1" customHeight="1" spans="1:241">
      <c r="A87" s="21" t="s">
        <v>3422</v>
      </c>
      <c r="B87" s="21" t="s">
        <v>3354</v>
      </c>
      <c r="C87" s="22">
        <v>70</v>
      </c>
      <c r="D87" s="22"/>
      <c r="E87" s="22"/>
      <c r="F87" s="22">
        <v>-36</v>
      </c>
      <c r="G87" s="22">
        <f t="shared" si="8"/>
        <v>34</v>
      </c>
      <c r="H87" s="22" t="s">
        <v>3423</v>
      </c>
      <c r="I87" s="40" t="s">
        <v>3381</v>
      </c>
      <c r="J87" s="41">
        <v>3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</row>
    <row r="88" s="4" customFormat="1" customHeight="1" spans="1:241">
      <c r="A88" s="21" t="s">
        <v>3424</v>
      </c>
      <c r="B88" s="21" t="s">
        <v>3425</v>
      </c>
      <c r="C88" s="22">
        <v>50</v>
      </c>
      <c r="D88" s="22"/>
      <c r="E88" s="22"/>
      <c r="F88" s="22"/>
      <c r="G88" s="22">
        <f t="shared" si="8"/>
        <v>50</v>
      </c>
      <c r="H88" s="22"/>
      <c r="I88" s="40"/>
      <c r="J88" s="41">
        <v>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</row>
    <row r="89" s="4" customFormat="1" ht="25" customHeight="1" spans="1:241">
      <c r="A89" s="21" t="s">
        <v>3426</v>
      </c>
      <c r="B89" s="21" t="s">
        <v>3358</v>
      </c>
      <c r="C89" s="22">
        <v>46.18</v>
      </c>
      <c r="D89" s="22">
        <v>60.82</v>
      </c>
      <c r="E89" s="22">
        <v>60.82</v>
      </c>
      <c r="F89" s="22"/>
      <c r="G89" s="22">
        <f t="shared" si="8"/>
        <v>107</v>
      </c>
      <c r="H89" s="22"/>
      <c r="I89" s="40" t="s">
        <v>3427</v>
      </c>
      <c r="J89" s="41">
        <v>3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</row>
    <row r="90" s="4" customFormat="1" customHeight="1" spans="1:241">
      <c r="A90" s="21" t="s">
        <v>3428</v>
      </c>
      <c r="B90" s="21" t="s">
        <v>3363</v>
      </c>
      <c r="C90" s="22">
        <v>30</v>
      </c>
      <c r="D90" s="22"/>
      <c r="E90" s="22"/>
      <c r="F90" s="22"/>
      <c r="G90" s="22">
        <f t="shared" si="8"/>
        <v>30</v>
      </c>
      <c r="H90" s="22"/>
      <c r="I90" s="40"/>
      <c r="J90" s="41">
        <v>3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</row>
    <row r="91" s="4" customFormat="1" customHeight="1" spans="1:241">
      <c r="A91" s="21" t="s">
        <v>3429</v>
      </c>
      <c r="B91" s="21" t="s">
        <v>3335</v>
      </c>
      <c r="C91" s="22">
        <v>20</v>
      </c>
      <c r="D91" s="22"/>
      <c r="E91" s="22"/>
      <c r="F91" s="22"/>
      <c r="G91" s="22">
        <f t="shared" si="8"/>
        <v>20</v>
      </c>
      <c r="H91" s="22"/>
      <c r="I91" s="40"/>
      <c r="J91" s="41">
        <v>6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</row>
    <row r="92" s="4" customFormat="1" customHeight="1" spans="1:241">
      <c r="A92" s="21" t="s">
        <v>3430</v>
      </c>
      <c r="B92" s="21" t="s">
        <v>3407</v>
      </c>
      <c r="C92" s="22">
        <v>20</v>
      </c>
      <c r="D92" s="22"/>
      <c r="E92" s="22"/>
      <c r="F92" s="22"/>
      <c r="G92" s="22">
        <f t="shared" si="8"/>
        <v>20</v>
      </c>
      <c r="H92" s="22"/>
      <c r="I92" s="40" t="s">
        <v>3431</v>
      </c>
      <c r="J92" s="41">
        <v>5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</row>
    <row r="93" s="4" customFormat="1" ht="25" customHeight="1" spans="1:241">
      <c r="A93" s="21" t="s">
        <v>3432</v>
      </c>
      <c r="B93" s="21" t="s">
        <v>3303</v>
      </c>
      <c r="C93" s="22"/>
      <c r="D93" s="22">
        <v>2627.2375</v>
      </c>
      <c r="E93" s="22">
        <v>2627.2375</v>
      </c>
      <c r="F93" s="22"/>
      <c r="G93" s="22">
        <f t="shared" si="8"/>
        <v>2627.2375</v>
      </c>
      <c r="H93" s="40" t="s">
        <v>3433</v>
      </c>
      <c r="I93" s="40" t="s">
        <v>3434</v>
      </c>
      <c r="J93" s="41">
        <v>6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</row>
    <row r="94" s="4" customFormat="1" ht="62" customHeight="1" spans="1:241">
      <c r="A94" s="34" t="s">
        <v>3435</v>
      </c>
      <c r="B94" s="34" t="s">
        <v>3354</v>
      </c>
      <c r="C94" s="22"/>
      <c r="D94" s="22">
        <v>2000</v>
      </c>
      <c r="E94" s="22">
        <v>2000</v>
      </c>
      <c r="F94" s="22"/>
      <c r="G94" s="22">
        <f t="shared" si="8"/>
        <v>2000</v>
      </c>
      <c r="H94" s="22" t="s">
        <v>3436</v>
      </c>
      <c r="I94" s="40" t="s">
        <v>3437</v>
      </c>
      <c r="J94" s="41">
        <v>3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</row>
    <row r="95" s="4" customFormat="1" ht="37" customHeight="1" spans="1:241">
      <c r="A95" s="21" t="s">
        <v>3438</v>
      </c>
      <c r="B95" s="21" t="s">
        <v>3335</v>
      </c>
      <c r="C95" s="22"/>
      <c r="D95" s="22">
        <v>624.1266</v>
      </c>
      <c r="E95" s="22">
        <v>624.12</v>
      </c>
      <c r="F95" s="22"/>
      <c r="G95" s="22">
        <f t="shared" si="8"/>
        <v>624.12</v>
      </c>
      <c r="H95" s="22"/>
      <c r="I95" s="40" t="s">
        <v>3439</v>
      </c>
      <c r="J95" s="41">
        <v>3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</row>
    <row r="96" s="4" customFormat="1" ht="31" customHeight="1" spans="1:241">
      <c r="A96" s="25" t="s">
        <v>3440</v>
      </c>
      <c r="B96" s="25">
        <v>205</v>
      </c>
      <c r="C96" s="22"/>
      <c r="D96" s="22">
        <v>202</v>
      </c>
      <c r="E96" s="22">
        <v>202</v>
      </c>
      <c r="F96" s="22"/>
      <c r="G96" s="22">
        <f t="shared" si="8"/>
        <v>202</v>
      </c>
      <c r="H96" s="22" t="s">
        <v>3291</v>
      </c>
      <c r="I96" s="40" t="s">
        <v>3441</v>
      </c>
      <c r="J96" s="4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</row>
    <row r="97" s="4" customFormat="1" ht="31" customHeight="1" spans="1:241">
      <c r="A97" s="25" t="s">
        <v>3442</v>
      </c>
      <c r="B97" s="25">
        <v>205</v>
      </c>
      <c r="C97" s="22"/>
      <c r="D97" s="49">
        <v>380</v>
      </c>
      <c r="E97" s="49">
        <v>380</v>
      </c>
      <c r="F97" s="22"/>
      <c r="G97" s="22">
        <f t="shared" si="8"/>
        <v>380</v>
      </c>
      <c r="H97" s="22" t="s">
        <v>3291</v>
      </c>
      <c r="I97" s="40" t="s">
        <v>3443</v>
      </c>
      <c r="J97" s="4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</row>
    <row r="98" s="4" customFormat="1" ht="31" customHeight="1" spans="1:241">
      <c r="A98" s="25" t="s">
        <v>3444</v>
      </c>
      <c r="B98" s="25">
        <v>205</v>
      </c>
      <c r="C98" s="22"/>
      <c r="D98" s="49">
        <v>156</v>
      </c>
      <c r="E98" s="49">
        <v>156</v>
      </c>
      <c r="F98" s="22"/>
      <c r="G98" s="22">
        <f t="shared" si="8"/>
        <v>156</v>
      </c>
      <c r="H98" s="22" t="s">
        <v>3291</v>
      </c>
      <c r="I98" s="40" t="s">
        <v>3445</v>
      </c>
      <c r="J98" s="4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</row>
    <row r="99" s="4" customFormat="1" ht="31" customHeight="1" spans="1:241">
      <c r="A99" s="25" t="s">
        <v>2649</v>
      </c>
      <c r="B99" s="25">
        <v>205</v>
      </c>
      <c r="C99" s="22"/>
      <c r="D99" s="49">
        <v>398</v>
      </c>
      <c r="E99" s="49">
        <v>398</v>
      </c>
      <c r="F99" s="22"/>
      <c r="G99" s="22">
        <f t="shared" si="8"/>
        <v>398</v>
      </c>
      <c r="H99" s="22" t="s">
        <v>3364</v>
      </c>
      <c r="I99" s="40" t="s">
        <v>3446</v>
      </c>
      <c r="J99" s="4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</row>
    <row r="100" s="4" customFormat="1" customHeight="1" spans="1:241">
      <c r="A100" s="26" t="s">
        <v>3447</v>
      </c>
      <c r="B100" s="26">
        <v>205</v>
      </c>
      <c r="C100" s="27"/>
      <c r="D100" s="22">
        <v>316</v>
      </c>
      <c r="E100" s="22">
        <v>300</v>
      </c>
      <c r="F100" s="28"/>
      <c r="G100" s="22">
        <f t="shared" si="8"/>
        <v>300</v>
      </c>
      <c r="H100" s="32" t="s">
        <v>3436</v>
      </c>
      <c r="I100" s="45" t="s">
        <v>3448</v>
      </c>
      <c r="J100" s="41">
        <v>5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</row>
    <row r="101" s="4" customFormat="1" ht="30" customHeight="1" spans="1:241">
      <c r="A101" s="21" t="s">
        <v>3449</v>
      </c>
      <c r="B101" s="21" t="s">
        <v>3363</v>
      </c>
      <c r="C101" s="22"/>
      <c r="D101" s="22">
        <v>330</v>
      </c>
      <c r="E101" s="22">
        <v>329.08</v>
      </c>
      <c r="F101" s="22"/>
      <c r="G101" s="22">
        <f t="shared" si="8"/>
        <v>329.08</v>
      </c>
      <c r="H101" s="22"/>
      <c r="I101" s="40" t="s">
        <v>3450</v>
      </c>
      <c r="J101" s="4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</row>
    <row r="102" s="4" customFormat="1" ht="28" customHeight="1" spans="1:241">
      <c r="A102" s="21" t="s">
        <v>3451</v>
      </c>
      <c r="B102" s="21" t="s">
        <v>3363</v>
      </c>
      <c r="C102" s="22"/>
      <c r="D102" s="22">
        <v>190</v>
      </c>
      <c r="E102" s="22">
        <v>190</v>
      </c>
      <c r="F102" s="22"/>
      <c r="G102" s="22">
        <f t="shared" si="8"/>
        <v>190</v>
      </c>
      <c r="H102" s="22"/>
      <c r="I102" s="40"/>
      <c r="J102" s="4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</row>
    <row r="103" s="4" customFormat="1" ht="30" customHeight="1" spans="1:241">
      <c r="A103" s="47" t="s">
        <v>3452</v>
      </c>
      <c r="B103" s="47">
        <v>208</v>
      </c>
      <c r="C103" s="22"/>
      <c r="D103" s="22">
        <v>289</v>
      </c>
      <c r="E103" s="22">
        <v>280</v>
      </c>
      <c r="F103" s="22"/>
      <c r="G103" s="22">
        <f t="shared" si="8"/>
        <v>280</v>
      </c>
      <c r="H103" s="22" t="s">
        <v>3355</v>
      </c>
      <c r="I103" s="56" t="s">
        <v>3453</v>
      </c>
      <c r="J103" s="41">
        <v>3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</row>
    <row r="104" s="4" customFormat="1" customHeight="1" spans="1:241">
      <c r="A104" s="47" t="s">
        <v>3454</v>
      </c>
      <c r="B104" s="47">
        <v>210</v>
      </c>
      <c r="C104" s="22"/>
      <c r="D104" s="22">
        <v>255.3</v>
      </c>
      <c r="E104" s="22">
        <v>80</v>
      </c>
      <c r="F104" s="22"/>
      <c r="G104" s="22">
        <f t="shared" si="8"/>
        <v>80</v>
      </c>
      <c r="H104" s="22"/>
      <c r="I104" s="40" t="s">
        <v>3455</v>
      </c>
      <c r="J104" s="41">
        <v>3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</row>
    <row r="105" s="4" customFormat="1" customHeight="1" spans="1:241">
      <c r="A105" s="21" t="s">
        <v>3456</v>
      </c>
      <c r="B105" s="21" t="s">
        <v>3354</v>
      </c>
      <c r="C105" s="22"/>
      <c r="D105" s="22">
        <v>218</v>
      </c>
      <c r="E105" s="22">
        <v>218</v>
      </c>
      <c r="F105" s="22"/>
      <c r="G105" s="22">
        <f t="shared" si="8"/>
        <v>218</v>
      </c>
      <c r="H105" s="22" t="s">
        <v>3355</v>
      </c>
      <c r="I105" s="40" t="s">
        <v>3457</v>
      </c>
      <c r="J105" s="41">
        <v>3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</row>
    <row r="106" s="4" customFormat="1" ht="27" customHeight="1" spans="1:241">
      <c r="A106" s="34" t="s">
        <v>3458</v>
      </c>
      <c r="B106" s="34" t="s">
        <v>3354</v>
      </c>
      <c r="C106" s="22"/>
      <c r="D106" s="22">
        <v>216</v>
      </c>
      <c r="E106" s="22">
        <v>180</v>
      </c>
      <c r="F106" s="22"/>
      <c r="G106" s="22">
        <f t="shared" si="8"/>
        <v>180</v>
      </c>
      <c r="H106" s="50"/>
      <c r="I106" s="40" t="s">
        <v>3459</v>
      </c>
      <c r="J106" s="41">
        <v>3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</row>
    <row r="107" s="4" customFormat="1" ht="27" customHeight="1" spans="1:241">
      <c r="A107" s="25" t="s">
        <v>3460</v>
      </c>
      <c r="B107" s="25">
        <v>208</v>
      </c>
      <c r="C107" s="22"/>
      <c r="D107" s="22">
        <v>128.87</v>
      </c>
      <c r="E107" s="22">
        <v>128.87</v>
      </c>
      <c r="F107" s="22"/>
      <c r="G107" s="22">
        <f t="shared" si="8"/>
        <v>128.87</v>
      </c>
      <c r="H107" s="22" t="s">
        <v>3291</v>
      </c>
      <c r="I107" s="40" t="s">
        <v>3461</v>
      </c>
      <c r="J107" s="4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</row>
    <row r="108" s="4" customFormat="1" customHeight="1" spans="1:241">
      <c r="A108" s="47" t="s">
        <v>3462</v>
      </c>
      <c r="B108" s="47">
        <v>208</v>
      </c>
      <c r="C108" s="22"/>
      <c r="D108" s="51">
        <v>100</v>
      </c>
      <c r="E108" s="51">
        <v>100</v>
      </c>
      <c r="F108" s="22"/>
      <c r="G108" s="22">
        <f t="shared" si="8"/>
        <v>100</v>
      </c>
      <c r="H108" s="22"/>
      <c r="I108" s="40" t="s">
        <v>3463</v>
      </c>
      <c r="J108" s="41">
        <v>3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</row>
    <row r="109" s="4" customFormat="1" customHeight="1" spans="1:241">
      <c r="A109" s="21"/>
      <c r="B109" s="21"/>
      <c r="C109" s="22"/>
      <c r="D109" s="22"/>
      <c r="E109" s="22"/>
      <c r="F109" s="22"/>
      <c r="G109" s="22"/>
      <c r="H109" s="22"/>
      <c r="I109" s="40"/>
      <c r="J109" s="4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</row>
    <row r="110" s="4" customFormat="1" customHeight="1" spans="1:241">
      <c r="A110" s="29" t="s">
        <v>3464</v>
      </c>
      <c r="B110" s="29"/>
      <c r="C110" s="22">
        <f t="shared" ref="C110:G110" si="9">SUM(C111:C131)</f>
        <v>15195</v>
      </c>
      <c r="D110" s="22">
        <f t="shared" si="9"/>
        <v>13497.5</v>
      </c>
      <c r="E110" s="22">
        <f t="shared" si="9"/>
        <v>13083.6</v>
      </c>
      <c r="F110" s="22">
        <f t="shared" si="9"/>
        <v>-3720</v>
      </c>
      <c r="G110" s="22">
        <f t="shared" si="9"/>
        <v>24558.6</v>
      </c>
      <c r="H110" s="22"/>
      <c r="I110" s="40"/>
      <c r="J110" s="4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</row>
    <row r="111" s="4" customFormat="1" customHeight="1" spans="1:241">
      <c r="A111" s="21" t="s">
        <v>3465</v>
      </c>
      <c r="B111" s="21" t="s">
        <v>3466</v>
      </c>
      <c r="C111" s="22">
        <v>3743</v>
      </c>
      <c r="D111" s="22"/>
      <c r="E111" s="22"/>
      <c r="F111" s="22">
        <v>-2500</v>
      </c>
      <c r="G111" s="22">
        <f t="shared" ref="G111:G119" si="10">C111+E111+F111</f>
        <v>1243</v>
      </c>
      <c r="H111" s="22" t="s">
        <v>3467</v>
      </c>
      <c r="I111" s="40" t="s">
        <v>3468</v>
      </c>
      <c r="J111" s="41">
        <v>4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</row>
    <row r="112" s="4" customFormat="1" customHeight="1" spans="1:241">
      <c r="A112" s="21" t="s">
        <v>3469</v>
      </c>
      <c r="B112" s="21" t="s">
        <v>3425</v>
      </c>
      <c r="C112" s="22">
        <v>3000</v>
      </c>
      <c r="D112" s="22">
        <v>500</v>
      </c>
      <c r="E112" s="22">
        <v>500</v>
      </c>
      <c r="F112" s="22"/>
      <c r="G112" s="22">
        <f t="shared" si="10"/>
        <v>3500</v>
      </c>
      <c r="H112" s="22"/>
      <c r="I112" s="40"/>
      <c r="J112" s="41">
        <v>4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</row>
    <row r="113" s="4" customFormat="1" customHeight="1" spans="1:241">
      <c r="A113" s="21" t="s">
        <v>3470</v>
      </c>
      <c r="B113" s="21" t="s">
        <v>3303</v>
      </c>
      <c r="C113" s="22">
        <v>1700</v>
      </c>
      <c r="D113" s="22"/>
      <c r="E113" s="22"/>
      <c r="F113" s="22">
        <v>-1220</v>
      </c>
      <c r="G113" s="22">
        <f t="shared" si="10"/>
        <v>480</v>
      </c>
      <c r="H113" s="22" t="s">
        <v>3471</v>
      </c>
      <c r="I113" s="40" t="s">
        <v>3472</v>
      </c>
      <c r="J113" s="41">
        <v>4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</row>
    <row r="114" s="4" customFormat="1" customHeight="1" spans="1:241">
      <c r="A114" s="21" t="s">
        <v>3473</v>
      </c>
      <c r="B114" s="21" t="s">
        <v>3303</v>
      </c>
      <c r="C114" s="22">
        <v>1500</v>
      </c>
      <c r="D114" s="22"/>
      <c r="E114" s="22"/>
      <c r="F114" s="22"/>
      <c r="G114" s="22">
        <f t="shared" si="10"/>
        <v>1500</v>
      </c>
      <c r="H114" s="22"/>
      <c r="I114" s="40" t="s">
        <v>3474</v>
      </c>
      <c r="J114" s="41">
        <v>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</row>
    <row r="115" s="4" customFormat="1" customHeight="1" spans="1:241">
      <c r="A115" s="21" t="s">
        <v>3475</v>
      </c>
      <c r="B115" s="21" t="s">
        <v>3303</v>
      </c>
      <c r="C115" s="22">
        <v>1000</v>
      </c>
      <c r="D115" s="22">
        <v>800</v>
      </c>
      <c r="E115" s="22">
        <v>800</v>
      </c>
      <c r="F115" s="22"/>
      <c r="G115" s="22">
        <f t="shared" si="10"/>
        <v>1800</v>
      </c>
      <c r="H115" s="22"/>
      <c r="I115" s="40" t="s">
        <v>3476</v>
      </c>
      <c r="J115" s="41">
        <v>4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</row>
    <row r="116" s="4" customFormat="1" customHeight="1" spans="1:241">
      <c r="A116" s="21" t="s">
        <v>3477</v>
      </c>
      <c r="B116" s="21" t="s">
        <v>3273</v>
      </c>
      <c r="C116" s="22">
        <v>1000</v>
      </c>
      <c r="D116" s="22"/>
      <c r="E116" s="22"/>
      <c r="F116" s="22"/>
      <c r="G116" s="22">
        <f t="shared" si="10"/>
        <v>1000</v>
      </c>
      <c r="H116" s="22"/>
      <c r="I116" s="40" t="s">
        <v>3478</v>
      </c>
      <c r="J116" s="41">
        <v>4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</row>
    <row r="117" s="4" customFormat="1" ht="39" customHeight="1" spans="1:241">
      <c r="A117" s="21" t="s">
        <v>3479</v>
      </c>
      <c r="B117" s="21" t="s">
        <v>3303</v>
      </c>
      <c r="C117" s="22">
        <v>1000</v>
      </c>
      <c r="D117" s="22">
        <v>500</v>
      </c>
      <c r="E117" s="22">
        <v>500</v>
      </c>
      <c r="F117" s="22"/>
      <c r="G117" s="22">
        <f t="shared" si="10"/>
        <v>1500</v>
      </c>
      <c r="H117" s="22"/>
      <c r="I117" s="40" t="s">
        <v>3480</v>
      </c>
      <c r="J117" s="41">
        <v>4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</row>
    <row r="118" s="4" customFormat="1" customHeight="1" spans="1:241">
      <c r="A118" s="21" t="s">
        <v>3481</v>
      </c>
      <c r="B118" s="21" t="s">
        <v>3303</v>
      </c>
      <c r="C118" s="22">
        <v>600</v>
      </c>
      <c r="D118" s="22">
        <v>120</v>
      </c>
      <c r="E118" s="22"/>
      <c r="F118" s="22"/>
      <c r="G118" s="22">
        <f t="shared" si="10"/>
        <v>600</v>
      </c>
      <c r="H118" s="22"/>
      <c r="I118" s="40" t="s">
        <v>3482</v>
      </c>
      <c r="J118" s="41">
        <v>4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</row>
    <row r="119" s="4" customFormat="1" customHeight="1" spans="1:241">
      <c r="A119" s="21" t="s">
        <v>3483</v>
      </c>
      <c r="B119" s="21" t="s">
        <v>3466</v>
      </c>
      <c r="C119" s="22">
        <v>407</v>
      </c>
      <c r="D119" s="22"/>
      <c r="E119" s="22"/>
      <c r="F119" s="22"/>
      <c r="G119" s="22">
        <f t="shared" si="10"/>
        <v>407</v>
      </c>
      <c r="H119" s="22"/>
      <c r="I119" s="40" t="s">
        <v>3484</v>
      </c>
      <c r="J119" s="41">
        <v>4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</row>
    <row r="120" s="4" customFormat="1" ht="22" customHeight="1" spans="1:241">
      <c r="A120" s="21" t="s">
        <v>3485</v>
      </c>
      <c r="B120" s="21" t="s">
        <v>3466</v>
      </c>
      <c r="C120" s="22">
        <v>400</v>
      </c>
      <c r="D120" s="22"/>
      <c r="E120" s="22"/>
      <c r="F120" s="22"/>
      <c r="G120" s="22">
        <v>400</v>
      </c>
      <c r="H120" s="22"/>
      <c r="I120" s="40" t="s">
        <v>3486</v>
      </c>
      <c r="J120" s="41">
        <v>4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</row>
    <row r="121" s="4" customFormat="1" customHeight="1" spans="1:241">
      <c r="A121" s="21" t="s">
        <v>3487</v>
      </c>
      <c r="B121" s="21" t="s">
        <v>3306</v>
      </c>
      <c r="C121" s="22">
        <v>300</v>
      </c>
      <c r="D121" s="22"/>
      <c r="E121" s="22"/>
      <c r="F121" s="22"/>
      <c r="G121" s="22">
        <f t="shared" ref="G121:G131" si="11">C121+E121+F121</f>
        <v>300</v>
      </c>
      <c r="H121" s="22"/>
      <c r="I121" s="40" t="s">
        <v>3488</v>
      </c>
      <c r="J121" s="41">
        <v>4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</row>
    <row r="122" s="4" customFormat="1" customHeight="1" spans="1:241">
      <c r="A122" s="21" t="s">
        <v>3489</v>
      </c>
      <c r="B122" s="21" t="s">
        <v>3303</v>
      </c>
      <c r="C122" s="22">
        <v>300</v>
      </c>
      <c r="D122" s="22"/>
      <c r="E122" s="22"/>
      <c r="F122" s="22"/>
      <c r="G122" s="22">
        <f t="shared" si="11"/>
        <v>300</v>
      </c>
      <c r="H122" s="22"/>
      <c r="I122" s="40"/>
      <c r="J122" s="41">
        <v>4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</row>
    <row r="123" s="4" customFormat="1" customHeight="1" spans="1:241">
      <c r="A123" s="21" t="s">
        <v>3490</v>
      </c>
      <c r="B123" s="21" t="s">
        <v>3303</v>
      </c>
      <c r="C123" s="22">
        <v>100</v>
      </c>
      <c r="D123" s="22"/>
      <c r="E123" s="22"/>
      <c r="F123" s="22"/>
      <c r="G123" s="22">
        <f t="shared" si="11"/>
        <v>100</v>
      </c>
      <c r="H123" s="22"/>
      <c r="I123" s="40"/>
      <c r="J123" s="41">
        <v>4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</row>
    <row r="124" s="4" customFormat="1" ht="36" customHeight="1" spans="1:241">
      <c r="A124" s="21" t="s">
        <v>3491</v>
      </c>
      <c r="B124" s="21" t="s">
        <v>3492</v>
      </c>
      <c r="C124" s="22">
        <v>95</v>
      </c>
      <c r="D124" s="22"/>
      <c r="E124" s="22"/>
      <c r="F124" s="22"/>
      <c r="G124" s="22">
        <f t="shared" si="11"/>
        <v>95</v>
      </c>
      <c r="H124" s="22"/>
      <c r="I124" s="40" t="s">
        <v>3493</v>
      </c>
      <c r="J124" s="41">
        <v>2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</row>
    <row r="125" s="4" customFormat="1" customHeight="1" spans="1:241">
      <c r="A125" s="21" t="s">
        <v>3494</v>
      </c>
      <c r="B125" s="21" t="s">
        <v>3495</v>
      </c>
      <c r="C125" s="22">
        <v>30</v>
      </c>
      <c r="D125" s="22"/>
      <c r="E125" s="22"/>
      <c r="F125" s="22"/>
      <c r="G125" s="22">
        <f t="shared" si="11"/>
        <v>30</v>
      </c>
      <c r="H125" s="22"/>
      <c r="I125" s="40"/>
      <c r="J125" s="41">
        <v>4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</row>
    <row r="126" s="4" customFormat="1" customHeight="1" spans="1:241">
      <c r="A126" s="21" t="s">
        <v>3496</v>
      </c>
      <c r="B126" s="21" t="s">
        <v>3303</v>
      </c>
      <c r="C126" s="22">
        <v>20</v>
      </c>
      <c r="D126" s="22">
        <v>50</v>
      </c>
      <c r="E126" s="22">
        <v>50</v>
      </c>
      <c r="F126" s="22"/>
      <c r="G126" s="22">
        <f t="shared" si="11"/>
        <v>70</v>
      </c>
      <c r="H126" s="22"/>
      <c r="I126" s="40" t="s">
        <v>3497</v>
      </c>
      <c r="J126" s="41">
        <v>4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</row>
    <row r="127" s="4" customFormat="1" customHeight="1" spans="1:241">
      <c r="A127" s="43" t="s">
        <v>3498</v>
      </c>
      <c r="B127" s="21" t="s">
        <v>3495</v>
      </c>
      <c r="C127" s="22"/>
      <c r="D127" s="22">
        <v>10000</v>
      </c>
      <c r="E127" s="22">
        <v>10000</v>
      </c>
      <c r="F127" s="22"/>
      <c r="G127" s="22">
        <f t="shared" si="11"/>
        <v>10000</v>
      </c>
      <c r="H127" s="22"/>
      <c r="I127" s="40" t="s">
        <v>3499</v>
      </c>
      <c r="J127" s="4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</row>
    <row r="128" s="4" customFormat="1" ht="36" customHeight="1" spans="1:241">
      <c r="A128" s="52" t="s">
        <v>3500</v>
      </c>
      <c r="B128" s="52">
        <v>213</v>
      </c>
      <c r="C128" s="27"/>
      <c r="D128" s="53">
        <v>775</v>
      </c>
      <c r="E128" s="53">
        <v>775</v>
      </c>
      <c r="F128" s="28"/>
      <c r="G128" s="22">
        <f t="shared" si="11"/>
        <v>775</v>
      </c>
      <c r="H128" s="54"/>
      <c r="I128" s="57" t="s">
        <v>3501</v>
      </c>
      <c r="J128" s="41">
        <v>4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</row>
    <row r="129" s="4" customFormat="1" ht="38" customHeight="1" spans="1:241">
      <c r="A129" s="58" t="s">
        <v>3502</v>
      </c>
      <c r="B129" s="58">
        <v>201</v>
      </c>
      <c r="C129" s="27"/>
      <c r="D129" s="49">
        <v>382.5</v>
      </c>
      <c r="E129" s="49">
        <v>105.6</v>
      </c>
      <c r="F129" s="28"/>
      <c r="G129" s="22">
        <f t="shared" si="11"/>
        <v>105.6</v>
      </c>
      <c r="H129" s="32"/>
      <c r="I129" s="45" t="s">
        <v>3503</v>
      </c>
      <c r="J129" s="41">
        <v>4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</row>
    <row r="130" s="4" customFormat="1" ht="28" customHeight="1" spans="1:241">
      <c r="A130" s="58" t="s">
        <v>2538</v>
      </c>
      <c r="B130" s="52">
        <v>204</v>
      </c>
      <c r="C130" s="27"/>
      <c r="D130" s="53">
        <v>150</v>
      </c>
      <c r="E130" s="53">
        <v>150</v>
      </c>
      <c r="F130" s="28"/>
      <c r="G130" s="22">
        <f t="shared" si="11"/>
        <v>150</v>
      </c>
      <c r="H130" s="32"/>
      <c r="I130" s="57"/>
      <c r="J130" s="4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</row>
    <row r="131" s="4" customFormat="1" ht="28" customHeight="1" spans="1:241">
      <c r="A131" s="58" t="s">
        <v>3504</v>
      </c>
      <c r="B131" s="58">
        <v>213</v>
      </c>
      <c r="C131" s="27"/>
      <c r="D131" s="53">
        <v>220</v>
      </c>
      <c r="E131" s="53">
        <v>203</v>
      </c>
      <c r="F131" s="28"/>
      <c r="G131" s="22">
        <f t="shared" si="11"/>
        <v>203</v>
      </c>
      <c r="H131" s="54"/>
      <c r="I131" s="57" t="s">
        <v>3505</v>
      </c>
      <c r="J131" s="4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</row>
    <row r="132" s="4" customFormat="1" ht="27" customHeight="1" spans="1:241">
      <c r="A132" s="21"/>
      <c r="B132" s="21"/>
      <c r="C132" s="22"/>
      <c r="D132" s="22"/>
      <c r="E132" s="22"/>
      <c r="F132" s="22"/>
      <c r="G132" s="22"/>
      <c r="H132" s="22"/>
      <c r="I132" s="40"/>
      <c r="J132" s="4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</row>
    <row r="133" s="4" customFormat="1" ht="29" customHeight="1" spans="1:241">
      <c r="A133" s="29" t="s">
        <v>3506</v>
      </c>
      <c r="B133" s="29"/>
      <c r="C133" s="22">
        <f t="shared" ref="C133:G133" si="12">SUM(C134:C143)</f>
        <v>5736</v>
      </c>
      <c r="D133" s="22">
        <f t="shared" si="12"/>
        <v>2605</v>
      </c>
      <c r="E133" s="22">
        <f t="shared" si="12"/>
        <v>2580</v>
      </c>
      <c r="F133" s="22">
        <f t="shared" si="12"/>
        <v>-16</v>
      </c>
      <c r="G133" s="22">
        <f t="shared" si="12"/>
        <v>8300</v>
      </c>
      <c r="H133" s="22"/>
      <c r="I133" s="40"/>
      <c r="J133" s="4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</row>
    <row r="134" s="4" customFormat="1" ht="36" customHeight="1" spans="1:241">
      <c r="A134" s="21" t="s">
        <v>3507</v>
      </c>
      <c r="B134" s="21" t="s">
        <v>3273</v>
      </c>
      <c r="C134" s="22">
        <v>4000</v>
      </c>
      <c r="D134" s="22">
        <v>2000</v>
      </c>
      <c r="E134" s="22">
        <v>2000</v>
      </c>
      <c r="F134" s="22"/>
      <c r="G134" s="22">
        <f t="shared" ref="G134:G143" si="13">C134+E134+F134</f>
        <v>6000</v>
      </c>
      <c r="H134" s="50" t="s">
        <v>3508</v>
      </c>
      <c r="I134" s="40" t="s">
        <v>3509</v>
      </c>
      <c r="J134" s="41">
        <v>5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</row>
    <row r="135" s="4" customFormat="1" customHeight="1" spans="1:241">
      <c r="A135" s="21" t="s">
        <v>3510</v>
      </c>
      <c r="B135" s="21" t="s">
        <v>3273</v>
      </c>
      <c r="C135" s="22">
        <v>596</v>
      </c>
      <c r="D135" s="22"/>
      <c r="E135" s="22"/>
      <c r="F135" s="22">
        <v>-16</v>
      </c>
      <c r="G135" s="22">
        <f t="shared" si="13"/>
        <v>580</v>
      </c>
      <c r="H135" s="22"/>
      <c r="I135" s="40"/>
      <c r="J135" s="41">
        <v>5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</row>
    <row r="136" s="4" customFormat="1" ht="23" customHeight="1" spans="1:241">
      <c r="A136" s="21" t="s">
        <v>3511</v>
      </c>
      <c r="B136" s="21" t="s">
        <v>3273</v>
      </c>
      <c r="C136" s="22">
        <v>500</v>
      </c>
      <c r="D136" s="22">
        <v>100</v>
      </c>
      <c r="E136" s="22">
        <v>100</v>
      </c>
      <c r="F136" s="22"/>
      <c r="G136" s="22">
        <f t="shared" si="13"/>
        <v>600</v>
      </c>
      <c r="H136" s="22" t="s">
        <v>3508</v>
      </c>
      <c r="I136" s="40"/>
      <c r="J136" s="41">
        <v>5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</row>
    <row r="137" s="4" customFormat="1" customHeight="1" spans="1:241">
      <c r="A137" s="21" t="s">
        <v>3512</v>
      </c>
      <c r="B137" s="21" t="s">
        <v>3513</v>
      </c>
      <c r="C137" s="22">
        <v>300</v>
      </c>
      <c r="D137" s="22"/>
      <c r="E137" s="22"/>
      <c r="F137" s="22"/>
      <c r="G137" s="22">
        <f t="shared" si="13"/>
        <v>300</v>
      </c>
      <c r="H137" s="22"/>
      <c r="I137" s="40" t="s">
        <v>3514</v>
      </c>
      <c r="J137" s="41">
        <v>5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</row>
    <row r="138" s="4" customFormat="1" customHeight="1" spans="1:241">
      <c r="A138" s="59" t="s">
        <v>3515</v>
      </c>
      <c r="B138" s="59" t="s">
        <v>3273</v>
      </c>
      <c r="C138" s="22">
        <v>200</v>
      </c>
      <c r="D138" s="22"/>
      <c r="E138" s="22"/>
      <c r="F138" s="22"/>
      <c r="G138" s="22">
        <f t="shared" si="13"/>
        <v>200</v>
      </c>
      <c r="H138" s="22"/>
      <c r="I138" s="40"/>
      <c r="J138" s="41">
        <v>5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</row>
    <row r="139" s="4" customFormat="1" customHeight="1" spans="1:241">
      <c r="A139" s="59" t="s">
        <v>3516</v>
      </c>
      <c r="B139" s="59" t="s">
        <v>3273</v>
      </c>
      <c r="C139" s="22">
        <v>100</v>
      </c>
      <c r="D139" s="22"/>
      <c r="E139" s="22"/>
      <c r="F139" s="22"/>
      <c r="G139" s="22">
        <f t="shared" si="13"/>
        <v>100</v>
      </c>
      <c r="H139" s="22"/>
      <c r="I139" s="40" t="s">
        <v>3517</v>
      </c>
      <c r="J139" s="41">
        <v>5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</row>
    <row r="140" s="4" customFormat="1" customHeight="1" spans="1:241">
      <c r="A140" s="21" t="s">
        <v>3518</v>
      </c>
      <c r="B140" s="21" t="s">
        <v>3273</v>
      </c>
      <c r="C140" s="22">
        <v>40</v>
      </c>
      <c r="D140" s="22">
        <v>35</v>
      </c>
      <c r="E140" s="22">
        <v>10</v>
      </c>
      <c r="F140" s="22"/>
      <c r="G140" s="22">
        <f t="shared" si="13"/>
        <v>50</v>
      </c>
      <c r="H140" s="22"/>
      <c r="I140" s="40" t="s">
        <v>3519</v>
      </c>
      <c r="J140" s="41">
        <v>5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</row>
    <row r="141" s="4" customFormat="1" customHeight="1" spans="1:241">
      <c r="A141" s="59" t="s">
        <v>3520</v>
      </c>
      <c r="B141" s="59" t="s">
        <v>3273</v>
      </c>
      <c r="C141" s="22"/>
      <c r="D141" s="22">
        <v>400</v>
      </c>
      <c r="E141" s="22">
        <v>400</v>
      </c>
      <c r="F141" s="22"/>
      <c r="G141" s="22">
        <f t="shared" si="13"/>
        <v>400</v>
      </c>
      <c r="H141" s="22"/>
      <c r="I141" s="40" t="s">
        <v>3521</v>
      </c>
      <c r="J141" s="41">
        <v>5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</row>
    <row r="142" s="4" customFormat="1" ht="26" customHeight="1" spans="1:241">
      <c r="A142" s="60" t="s">
        <v>3522</v>
      </c>
      <c r="B142" s="60">
        <v>201</v>
      </c>
      <c r="C142" s="61"/>
      <c r="D142" s="62">
        <v>40</v>
      </c>
      <c r="E142" s="62">
        <v>40</v>
      </c>
      <c r="F142" s="32"/>
      <c r="G142" s="49">
        <f t="shared" si="13"/>
        <v>40</v>
      </c>
      <c r="H142" s="32"/>
      <c r="I142" s="31" t="s">
        <v>3523</v>
      </c>
      <c r="J142" s="41">
        <v>5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</row>
    <row r="143" s="4" customFormat="1" customHeight="1" spans="1:241">
      <c r="A143" s="31" t="s">
        <v>3524</v>
      </c>
      <c r="B143" s="31">
        <v>201</v>
      </c>
      <c r="C143" s="27"/>
      <c r="D143" s="62">
        <v>30</v>
      </c>
      <c r="E143" s="62">
        <v>30</v>
      </c>
      <c r="F143" s="28"/>
      <c r="G143" s="49">
        <f t="shared" si="13"/>
        <v>30</v>
      </c>
      <c r="H143" s="32"/>
      <c r="I143" s="31" t="s">
        <v>3525</v>
      </c>
      <c r="J143" s="41">
        <v>5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</row>
    <row r="144" s="4" customFormat="1" customHeight="1" spans="1:241">
      <c r="A144" s="63"/>
      <c r="B144" s="63"/>
      <c r="C144" s="64"/>
      <c r="D144" s="64"/>
      <c r="E144" s="64"/>
      <c r="F144" s="64"/>
      <c r="G144" s="64"/>
      <c r="H144" s="64"/>
      <c r="I144" s="69"/>
      <c r="J144" s="70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</row>
    <row r="145" s="4" customFormat="1" customHeight="1" spans="1:241">
      <c r="A145" s="29" t="s">
        <v>3526</v>
      </c>
      <c r="B145" s="29"/>
      <c r="C145" s="22">
        <f>SUM(C146:C163)</f>
        <v>73819.144</v>
      </c>
      <c r="D145" s="22">
        <f>SUM(D146:D163)</f>
        <v>40742.98</v>
      </c>
      <c r="E145" s="22">
        <f>SUM(E146:E163)</f>
        <v>33237.57</v>
      </c>
      <c r="F145" s="22">
        <f>SUM(F146:F163)</f>
        <v>-34014.144</v>
      </c>
      <c r="G145" s="22">
        <f>SUM(G146:G163)</f>
        <v>73042.57</v>
      </c>
      <c r="H145" s="22"/>
      <c r="I145" s="40"/>
      <c r="J145" s="70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</row>
    <row r="146" s="4" customFormat="1" customHeight="1" spans="1:241">
      <c r="A146" s="43" t="s">
        <v>3527</v>
      </c>
      <c r="B146" s="29"/>
      <c r="C146" s="22">
        <v>8800</v>
      </c>
      <c r="D146" s="22">
        <v>-8300</v>
      </c>
      <c r="E146" s="22"/>
      <c r="F146" s="22">
        <v>-8300</v>
      </c>
      <c r="G146" s="49">
        <f t="shared" ref="G146:G151" si="14">C146+E146+F146</f>
        <v>500</v>
      </c>
      <c r="H146" s="22"/>
      <c r="I146" s="40"/>
      <c r="J146" s="70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</row>
    <row r="147" s="4" customFormat="1" customHeight="1" spans="1:241">
      <c r="A147" s="43" t="s">
        <v>3528</v>
      </c>
      <c r="B147" s="43"/>
      <c r="C147" s="65">
        <f>6000-326.33-100-400</f>
        <v>5173.67</v>
      </c>
      <c r="D147" s="22">
        <v>400</v>
      </c>
      <c r="E147" s="22"/>
      <c r="F147" s="22">
        <v>-4773.67</v>
      </c>
      <c r="G147" s="49">
        <f t="shared" si="14"/>
        <v>400</v>
      </c>
      <c r="H147" s="22"/>
      <c r="I147" s="40"/>
      <c r="J147" s="70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</row>
    <row r="148" s="4" customFormat="1" customHeight="1" spans="1:241">
      <c r="A148" s="43" t="s">
        <v>3529</v>
      </c>
      <c r="B148" s="43"/>
      <c r="C148" s="66"/>
      <c r="D148" s="22">
        <v>1500</v>
      </c>
      <c r="E148" s="22">
        <v>1500</v>
      </c>
      <c r="F148" s="22"/>
      <c r="G148" s="49">
        <f t="shared" si="14"/>
        <v>1500</v>
      </c>
      <c r="H148" s="22"/>
      <c r="I148" s="40"/>
      <c r="J148" s="70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</row>
    <row r="149" s="4" customFormat="1" customHeight="1" spans="1:241">
      <c r="A149" s="43" t="s">
        <v>3530</v>
      </c>
      <c r="B149" s="43"/>
      <c r="C149" s="67"/>
      <c r="D149" s="22">
        <v>1340.97</v>
      </c>
      <c r="E149" s="22">
        <v>1340.97</v>
      </c>
      <c r="F149" s="22"/>
      <c r="G149" s="49">
        <f t="shared" si="14"/>
        <v>1340.97</v>
      </c>
      <c r="H149" s="22"/>
      <c r="I149" s="40"/>
      <c r="J149" s="70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</row>
    <row r="150" s="4" customFormat="1" customHeight="1" spans="1:241">
      <c r="A150" s="43" t="s">
        <v>3531</v>
      </c>
      <c r="B150" s="43"/>
      <c r="C150" s="22">
        <v>1500</v>
      </c>
      <c r="D150" s="22">
        <v>2500</v>
      </c>
      <c r="E150" s="22">
        <v>1000</v>
      </c>
      <c r="F150" s="22"/>
      <c r="G150" s="49">
        <f t="shared" si="14"/>
        <v>2500</v>
      </c>
      <c r="H150" s="22"/>
      <c r="I150" s="40"/>
      <c r="J150" s="70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</row>
    <row r="151" s="4" customFormat="1" customHeight="1" spans="1:241">
      <c r="A151" s="43" t="s">
        <v>3532</v>
      </c>
      <c r="B151" s="43"/>
      <c r="C151" s="22">
        <v>2000</v>
      </c>
      <c r="D151" s="22"/>
      <c r="E151" s="22"/>
      <c r="F151" s="22">
        <v>-2000</v>
      </c>
      <c r="G151" s="49">
        <f t="shared" si="14"/>
        <v>0</v>
      </c>
      <c r="H151" s="22"/>
      <c r="I151" s="40"/>
      <c r="J151" s="70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</row>
    <row r="152" s="4" customFormat="1" customHeight="1" spans="1:241">
      <c r="A152" s="43" t="s">
        <v>3533</v>
      </c>
      <c r="B152" s="43"/>
      <c r="C152" s="22">
        <v>14650</v>
      </c>
      <c r="D152" s="22">
        <v>33700</v>
      </c>
      <c r="E152" s="22">
        <v>19050</v>
      </c>
      <c r="F152" s="22"/>
      <c r="G152" s="49">
        <f t="shared" ref="G152:G163" si="15">C152+E152+F152</f>
        <v>33700</v>
      </c>
      <c r="H152" s="22"/>
      <c r="I152" s="40" t="s">
        <v>3534</v>
      </c>
      <c r="J152" s="70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</row>
    <row r="153" s="4" customFormat="1" customHeight="1" spans="1:241">
      <c r="A153" s="43" t="s">
        <v>3535</v>
      </c>
      <c r="B153" s="43"/>
      <c r="C153" s="22"/>
      <c r="D153" s="22">
        <v>459.56</v>
      </c>
      <c r="E153" s="22">
        <v>459.56</v>
      </c>
      <c r="F153" s="22"/>
      <c r="G153" s="49">
        <f t="shared" si="15"/>
        <v>459.56</v>
      </c>
      <c r="H153" s="22"/>
      <c r="I153" s="40"/>
      <c r="J153" s="70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</row>
    <row r="154" s="4" customFormat="1" customHeight="1" spans="1:241">
      <c r="A154" s="21" t="s">
        <v>3536</v>
      </c>
      <c r="B154" s="21"/>
      <c r="C154" s="65">
        <v>1380</v>
      </c>
      <c r="D154" s="22"/>
      <c r="E154" s="22"/>
      <c r="F154" s="22">
        <v>-1280</v>
      </c>
      <c r="G154" s="49">
        <f t="shared" si="15"/>
        <v>100</v>
      </c>
      <c r="H154" s="22"/>
      <c r="I154" s="40" t="s">
        <v>2826</v>
      </c>
      <c r="J154" s="70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</row>
    <row r="155" s="4" customFormat="1" customHeight="1" spans="1:241">
      <c r="A155" s="21" t="s">
        <v>3536</v>
      </c>
      <c r="B155" s="21"/>
      <c r="C155" s="66"/>
      <c r="D155" s="22">
        <v>849.8</v>
      </c>
      <c r="E155" s="22">
        <v>849.39</v>
      </c>
      <c r="F155" s="22"/>
      <c r="G155" s="49">
        <f t="shared" si="15"/>
        <v>849.39</v>
      </c>
      <c r="H155" s="22"/>
      <c r="I155" s="40"/>
      <c r="J155" s="70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</row>
    <row r="156" s="4" customFormat="1" customHeight="1" spans="1:241">
      <c r="A156" s="21" t="s">
        <v>3537</v>
      </c>
      <c r="B156" s="21"/>
      <c r="C156" s="67"/>
      <c r="D156" s="22">
        <v>430.61</v>
      </c>
      <c r="E156" s="22">
        <v>430.61</v>
      </c>
      <c r="F156" s="22"/>
      <c r="G156" s="49">
        <f t="shared" si="15"/>
        <v>430.61</v>
      </c>
      <c r="H156" s="22"/>
      <c r="I156" s="40"/>
      <c r="J156" s="70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</row>
    <row r="157" s="4" customFormat="1" customHeight="1" spans="1:241">
      <c r="A157" s="52" t="s">
        <v>3538</v>
      </c>
      <c r="B157" s="52">
        <v>211</v>
      </c>
      <c r="C157" s="32">
        <v>1200</v>
      </c>
      <c r="D157" s="49">
        <v>6000</v>
      </c>
      <c r="E157" s="49"/>
      <c r="F157" s="28"/>
      <c r="G157" s="22">
        <f t="shared" si="15"/>
        <v>1200</v>
      </c>
      <c r="H157" s="54"/>
      <c r="I157" s="45" t="s">
        <v>3539</v>
      </c>
      <c r="J157" s="41">
        <v>4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</row>
    <row r="158" s="4" customFormat="1" customHeight="1" spans="1:241">
      <c r="A158" s="58" t="s">
        <v>3540</v>
      </c>
      <c r="B158" s="52"/>
      <c r="C158" s="32">
        <v>55</v>
      </c>
      <c r="D158" s="49">
        <v>55</v>
      </c>
      <c r="E158" s="49"/>
      <c r="F158" s="28"/>
      <c r="G158" s="22">
        <f t="shared" ref="G158:G163" si="16">C158+E158+F158</f>
        <v>55</v>
      </c>
      <c r="H158" s="54"/>
      <c r="I158" s="45"/>
      <c r="J158" s="70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</row>
    <row r="159" s="4" customFormat="1" customHeight="1" spans="1:241">
      <c r="A159" s="21" t="s">
        <v>3541</v>
      </c>
      <c r="B159" s="21"/>
      <c r="C159" s="22">
        <v>3400</v>
      </c>
      <c r="D159" s="22">
        <v>2923.61</v>
      </c>
      <c r="E159" s="22">
        <v>2923.61</v>
      </c>
      <c r="F159" s="22"/>
      <c r="G159" s="49">
        <f t="shared" si="16"/>
        <v>6323.61</v>
      </c>
      <c r="H159" s="32"/>
      <c r="I159" s="40"/>
      <c r="J159" s="70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</row>
    <row r="160" s="4" customFormat="1" ht="38" customHeight="1" spans="1:241">
      <c r="A160" s="43" t="s">
        <v>3498</v>
      </c>
      <c r="B160" s="43"/>
      <c r="C160" s="65">
        <f>36600-74-865.526</f>
        <v>35660.474</v>
      </c>
      <c r="D160" s="22">
        <v>-2000</v>
      </c>
      <c r="E160" s="22"/>
      <c r="F160" s="22">
        <f>-18526+865.526</f>
        <v>-17660.474</v>
      </c>
      <c r="G160" s="49">
        <f t="shared" si="16"/>
        <v>18000</v>
      </c>
      <c r="H160" s="32"/>
      <c r="I160" s="40" t="s">
        <v>3542</v>
      </c>
      <c r="J160" s="70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</row>
    <row r="161" s="4" customFormat="1" customHeight="1" spans="1:241">
      <c r="A161" s="43" t="s">
        <v>3543</v>
      </c>
      <c r="B161" s="43"/>
      <c r="C161" s="66"/>
      <c r="D161" s="22">
        <v>220</v>
      </c>
      <c r="E161" s="32">
        <v>220</v>
      </c>
      <c r="F161" s="22"/>
      <c r="G161" s="49">
        <f t="shared" si="16"/>
        <v>220</v>
      </c>
      <c r="H161" s="32"/>
      <c r="I161" s="40"/>
      <c r="J161" s="70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</row>
    <row r="162" s="4" customFormat="1" customHeight="1" spans="1:241">
      <c r="A162" s="52" t="s">
        <v>3538</v>
      </c>
      <c r="B162" s="52"/>
      <c r="C162" s="66"/>
      <c r="D162" s="49"/>
      <c r="E162" s="49">
        <v>4800</v>
      </c>
      <c r="F162" s="28"/>
      <c r="G162" s="49">
        <f t="shared" si="16"/>
        <v>4800</v>
      </c>
      <c r="H162" s="54"/>
      <c r="I162" s="45"/>
      <c r="J162" s="70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</row>
    <row r="163" s="4" customFormat="1" customHeight="1" spans="1:241">
      <c r="A163" s="21" t="s">
        <v>3544</v>
      </c>
      <c r="B163" s="21"/>
      <c r="C163" s="67"/>
      <c r="D163" s="22">
        <f>656.39+7.04</f>
        <v>663.43</v>
      </c>
      <c r="E163" s="22">
        <f>656.39+7.04</f>
        <v>663.43</v>
      </c>
      <c r="F163" s="22"/>
      <c r="G163" s="49">
        <f t="shared" si="16"/>
        <v>663.43</v>
      </c>
      <c r="H163" s="32"/>
      <c r="I163" s="40"/>
      <c r="J163" s="70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</row>
    <row r="164" s="4" customFormat="1" customHeight="1" spans="1:241">
      <c r="A164" s="63"/>
      <c r="B164" s="63"/>
      <c r="C164" s="64"/>
      <c r="D164" s="64"/>
      <c r="E164" s="64"/>
      <c r="F164" s="64"/>
      <c r="G164" s="64"/>
      <c r="H164" s="64"/>
      <c r="I164" s="69"/>
      <c r="J164" s="70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</row>
    <row r="165" s="4" customFormat="1" customHeight="1" spans="1:241">
      <c r="A165" s="29" t="s">
        <v>3545</v>
      </c>
      <c r="B165" s="29"/>
      <c r="C165" s="22">
        <f t="shared" ref="C165:G165" si="17">SUM(C166:C173)</f>
        <v>7794.085</v>
      </c>
      <c r="D165" s="22">
        <f t="shared" si="17"/>
        <v>1000</v>
      </c>
      <c r="E165" s="22">
        <f t="shared" si="17"/>
        <v>2943.2575</v>
      </c>
      <c r="F165" s="22">
        <f t="shared" si="17"/>
        <v>-104</v>
      </c>
      <c r="G165" s="22">
        <f t="shared" si="17"/>
        <v>10633.3425</v>
      </c>
      <c r="H165" s="22"/>
      <c r="I165" s="40"/>
      <c r="J165" s="4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</row>
    <row r="166" s="4" customFormat="1" customHeight="1" spans="1:241">
      <c r="A166" s="21" t="s">
        <v>1079</v>
      </c>
      <c r="B166" s="21" t="s">
        <v>3546</v>
      </c>
      <c r="C166" s="22">
        <v>5000</v>
      </c>
      <c r="D166" s="22"/>
      <c r="E166" s="22"/>
      <c r="F166" s="22"/>
      <c r="G166" s="22">
        <f t="shared" ref="G166:G173" si="18">C166+E166+F166</f>
        <v>5000</v>
      </c>
      <c r="H166" s="22"/>
      <c r="I166" s="40" t="s">
        <v>3547</v>
      </c>
      <c r="J166" s="41">
        <v>6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</row>
    <row r="167" s="4" customFormat="1" customHeight="1" spans="1:241">
      <c r="A167" s="21" t="s">
        <v>3548</v>
      </c>
      <c r="B167" s="21" t="s">
        <v>3273</v>
      </c>
      <c r="C167" s="22">
        <v>2065.085</v>
      </c>
      <c r="D167" s="22"/>
      <c r="E167" s="22">
        <f>734.91+225.12-370+332.6-14.3+210.17-42.04-4-455.88-5+853.7975-51+528.88</f>
        <v>1943.2575</v>
      </c>
      <c r="F167" s="22"/>
      <c r="G167" s="22">
        <f t="shared" si="18"/>
        <v>4008.3425</v>
      </c>
      <c r="H167" s="22"/>
      <c r="I167" s="40" t="s">
        <v>3549</v>
      </c>
      <c r="J167" s="41">
        <v>4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</row>
    <row r="168" s="4" customFormat="1" customHeight="1" spans="1:241">
      <c r="A168" s="21" t="s">
        <v>3550</v>
      </c>
      <c r="B168" s="21" t="s">
        <v>3495</v>
      </c>
      <c r="C168" s="22">
        <v>400</v>
      </c>
      <c r="D168" s="22"/>
      <c r="E168" s="22"/>
      <c r="F168" s="22">
        <v>-100</v>
      </c>
      <c r="G168" s="22">
        <f t="shared" si="18"/>
        <v>300</v>
      </c>
      <c r="H168" s="22"/>
      <c r="I168" s="40" t="s">
        <v>3551</v>
      </c>
      <c r="J168" s="71">
        <v>6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</row>
    <row r="169" s="4" customFormat="1" customHeight="1" spans="1:241">
      <c r="A169" s="21" t="s">
        <v>3552</v>
      </c>
      <c r="B169" s="21" t="s">
        <v>3303</v>
      </c>
      <c r="C169" s="22">
        <v>200</v>
      </c>
      <c r="D169" s="22"/>
      <c r="E169" s="22"/>
      <c r="F169" s="22"/>
      <c r="G169" s="22">
        <f t="shared" si="18"/>
        <v>200</v>
      </c>
      <c r="H169" s="22"/>
      <c r="I169" s="40" t="s">
        <v>3553</v>
      </c>
      <c r="J169" s="41">
        <v>4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</row>
    <row r="170" s="4" customFormat="1" ht="39" customHeight="1" spans="1:241">
      <c r="A170" s="21" t="s">
        <v>3554</v>
      </c>
      <c r="B170" s="21" t="s">
        <v>3300</v>
      </c>
      <c r="C170" s="22">
        <v>104</v>
      </c>
      <c r="D170" s="22"/>
      <c r="E170" s="22"/>
      <c r="F170" s="22">
        <v>-4</v>
      </c>
      <c r="G170" s="22">
        <f t="shared" si="18"/>
        <v>100</v>
      </c>
      <c r="H170" s="22"/>
      <c r="I170" s="40" t="s">
        <v>3332</v>
      </c>
      <c r="J170" s="41">
        <v>6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</row>
    <row r="171" s="4" customFormat="1" customHeight="1" spans="1:241">
      <c r="A171" s="21" t="s">
        <v>3555</v>
      </c>
      <c r="B171" s="21" t="s">
        <v>3273</v>
      </c>
      <c r="C171" s="22">
        <v>15</v>
      </c>
      <c r="D171" s="22"/>
      <c r="E171" s="22"/>
      <c r="F171" s="22"/>
      <c r="G171" s="22">
        <f t="shared" si="18"/>
        <v>15</v>
      </c>
      <c r="H171" s="22"/>
      <c r="I171" s="40" t="s">
        <v>3556</v>
      </c>
      <c r="J171" s="41">
        <v>6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</row>
    <row r="172" s="4" customFormat="1" ht="35" customHeight="1" spans="1:241">
      <c r="A172" s="21" t="s">
        <v>3557</v>
      </c>
      <c r="B172" s="21" t="s">
        <v>3273</v>
      </c>
      <c r="C172" s="22">
        <v>10</v>
      </c>
      <c r="D172" s="22"/>
      <c r="E172" s="22"/>
      <c r="F172" s="22"/>
      <c r="G172" s="22">
        <f t="shared" si="18"/>
        <v>10</v>
      </c>
      <c r="H172" s="22"/>
      <c r="I172" s="40" t="s">
        <v>3558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</row>
    <row r="173" s="4" customFormat="1" customHeight="1" spans="1:241">
      <c r="A173" s="21" t="s">
        <v>3559</v>
      </c>
      <c r="B173" s="21" t="s">
        <v>3363</v>
      </c>
      <c r="C173" s="22"/>
      <c r="D173" s="22">
        <v>1000</v>
      </c>
      <c r="E173" s="22">
        <v>1000</v>
      </c>
      <c r="F173" s="22"/>
      <c r="G173" s="22">
        <f t="shared" si="18"/>
        <v>1000</v>
      </c>
      <c r="H173" s="22"/>
      <c r="I173" s="40" t="s">
        <v>3560</v>
      </c>
      <c r="J173" s="4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</row>
    <row r="174" s="5" customFormat="1" customHeight="1" spans="1:241">
      <c r="A174" s="63"/>
      <c r="B174" s="63"/>
      <c r="C174" s="64"/>
      <c r="D174" s="64"/>
      <c r="E174" s="64"/>
      <c r="F174" s="64"/>
      <c r="G174" s="64"/>
      <c r="H174" s="64"/>
      <c r="I174" s="6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</row>
    <row r="175" customHeight="1" spans="1:9">
      <c r="A175" s="29" t="s">
        <v>3561</v>
      </c>
      <c r="B175" s="31"/>
      <c r="C175" s="68">
        <f>SUM(C176:C186)</f>
        <v>1975</v>
      </c>
      <c r="D175" s="68">
        <f>SUM(D176:D186)</f>
        <v>1013</v>
      </c>
      <c r="E175" s="68">
        <f>SUM(E176:E186)</f>
        <v>0</v>
      </c>
      <c r="F175" s="68">
        <f>SUM(F176:F186)</f>
        <v>-1975</v>
      </c>
      <c r="G175" s="68">
        <f>SUM(G176:G186)</f>
        <v>0</v>
      </c>
      <c r="H175" s="28"/>
      <c r="I175" s="45"/>
    </row>
    <row r="176" customHeight="1" spans="1:9">
      <c r="A176" s="34" t="s">
        <v>3562</v>
      </c>
      <c r="B176" s="34"/>
      <c r="C176" s="22">
        <v>466</v>
      </c>
      <c r="D176" s="22">
        <v>576</v>
      </c>
      <c r="E176" s="22"/>
      <c r="F176" s="22">
        <v>-466</v>
      </c>
      <c r="G176" s="22">
        <f>C176+E176+F176</f>
        <v>0</v>
      </c>
      <c r="H176" s="22" t="s">
        <v>3563</v>
      </c>
      <c r="I176" s="40" t="s">
        <v>3564</v>
      </c>
    </row>
    <row r="177" customHeight="1" spans="1:9">
      <c r="A177" s="34" t="s">
        <v>3565</v>
      </c>
      <c r="B177" s="34"/>
      <c r="C177" s="22">
        <v>80</v>
      </c>
      <c r="D177" s="22">
        <v>251</v>
      </c>
      <c r="E177" s="22"/>
      <c r="F177" s="22">
        <v>-80</v>
      </c>
      <c r="G177" s="22">
        <f>C177+E177+F177</f>
        <v>0</v>
      </c>
      <c r="H177" s="22"/>
      <c r="I177" s="40" t="s">
        <v>3566</v>
      </c>
    </row>
    <row r="178" customHeight="1" spans="1:9">
      <c r="A178" s="21" t="s">
        <v>3567</v>
      </c>
      <c r="B178" s="21" t="s">
        <v>3273</v>
      </c>
      <c r="C178" s="22">
        <v>400</v>
      </c>
      <c r="D178" s="22"/>
      <c r="E178" s="22"/>
      <c r="F178" s="22">
        <v>-400</v>
      </c>
      <c r="G178" s="22">
        <f t="shared" ref="G178:G186" si="19">C178+E178+F178</f>
        <v>0</v>
      </c>
      <c r="H178" s="50" t="s">
        <v>3568</v>
      </c>
      <c r="I178" s="40" t="s">
        <v>3569</v>
      </c>
    </row>
    <row r="179" customHeight="1" spans="1:9">
      <c r="A179" s="21" t="s">
        <v>3570</v>
      </c>
      <c r="B179" s="21" t="s">
        <v>3425</v>
      </c>
      <c r="C179" s="22">
        <v>300</v>
      </c>
      <c r="D179" s="22"/>
      <c r="E179" s="22"/>
      <c r="F179" s="22">
        <v>-300</v>
      </c>
      <c r="G179" s="22">
        <f t="shared" si="19"/>
        <v>0</v>
      </c>
      <c r="H179" s="22"/>
      <c r="I179" s="40" t="s">
        <v>3571</v>
      </c>
    </row>
    <row r="180" customHeight="1" spans="1:9">
      <c r="A180" s="21" t="s">
        <v>3572</v>
      </c>
      <c r="B180" s="21"/>
      <c r="C180" s="22">
        <v>180</v>
      </c>
      <c r="D180" s="22"/>
      <c r="E180" s="22"/>
      <c r="F180" s="22">
        <v>-180</v>
      </c>
      <c r="G180" s="22">
        <f t="shared" si="19"/>
        <v>0</v>
      </c>
      <c r="H180" s="22"/>
      <c r="I180" s="40"/>
    </row>
    <row r="181" customHeight="1" spans="1:9">
      <c r="A181" s="21" t="s">
        <v>3573</v>
      </c>
      <c r="B181" s="21" t="s">
        <v>3354</v>
      </c>
      <c r="C181" s="22">
        <v>179</v>
      </c>
      <c r="D181" s="22">
        <v>186</v>
      </c>
      <c r="E181" s="22"/>
      <c r="F181" s="22">
        <v>-179</v>
      </c>
      <c r="G181" s="22">
        <f t="shared" si="19"/>
        <v>0</v>
      </c>
      <c r="H181" s="22" t="s">
        <v>3574</v>
      </c>
      <c r="I181" s="40" t="s">
        <v>3575</v>
      </c>
    </row>
    <row r="182" customHeight="1" spans="1:9">
      <c r="A182" s="21" t="s">
        <v>3576</v>
      </c>
      <c r="B182" s="21"/>
      <c r="C182" s="22">
        <v>150</v>
      </c>
      <c r="D182" s="22"/>
      <c r="E182" s="22"/>
      <c r="F182" s="22">
        <v>-150</v>
      </c>
      <c r="G182" s="22">
        <f t="shared" si="19"/>
        <v>0</v>
      </c>
      <c r="H182" s="22"/>
      <c r="I182" s="40"/>
    </row>
    <row r="183" customHeight="1" spans="1:9">
      <c r="A183" s="21" t="s">
        <v>3577</v>
      </c>
      <c r="B183" s="21"/>
      <c r="C183" s="22">
        <v>100</v>
      </c>
      <c r="D183" s="22"/>
      <c r="E183" s="22"/>
      <c r="F183" s="22">
        <v>-100</v>
      </c>
      <c r="G183" s="22">
        <f t="shared" si="19"/>
        <v>0</v>
      </c>
      <c r="H183" s="22"/>
      <c r="I183" s="40" t="s">
        <v>3578</v>
      </c>
    </row>
    <row r="184" customHeight="1" spans="1:9">
      <c r="A184" s="21" t="s">
        <v>3579</v>
      </c>
      <c r="B184" s="21" t="s">
        <v>3303</v>
      </c>
      <c r="C184" s="22">
        <v>50</v>
      </c>
      <c r="D184" s="22"/>
      <c r="E184" s="22"/>
      <c r="F184" s="22">
        <v>-50</v>
      </c>
      <c r="G184" s="22">
        <f t="shared" si="19"/>
        <v>0</v>
      </c>
      <c r="H184" s="22"/>
      <c r="I184" s="40" t="s">
        <v>3580</v>
      </c>
    </row>
    <row r="185" customHeight="1" spans="1:9">
      <c r="A185" s="21" t="s">
        <v>3581</v>
      </c>
      <c r="B185" s="21"/>
      <c r="C185" s="22">
        <v>50</v>
      </c>
      <c r="D185" s="22"/>
      <c r="E185" s="22"/>
      <c r="F185" s="22">
        <v>-50</v>
      </c>
      <c r="G185" s="22">
        <f t="shared" si="19"/>
        <v>0</v>
      </c>
      <c r="H185" s="22"/>
      <c r="I185" s="40"/>
    </row>
    <row r="186" customHeight="1" spans="1:9">
      <c r="A186" s="21" t="s">
        <v>3582</v>
      </c>
      <c r="B186" s="21"/>
      <c r="C186" s="22">
        <v>20</v>
      </c>
      <c r="D186" s="22"/>
      <c r="E186" s="22"/>
      <c r="F186" s="22">
        <v>-20</v>
      </c>
      <c r="G186" s="22">
        <f t="shared" si="19"/>
        <v>0</v>
      </c>
      <c r="H186" s="22"/>
      <c r="I186" s="40" t="s">
        <v>3583</v>
      </c>
    </row>
  </sheetData>
  <mergeCells count="16">
    <mergeCell ref="A2:I2"/>
    <mergeCell ref="E3:G3"/>
    <mergeCell ref="A4:A5"/>
    <mergeCell ref="B4:B5"/>
    <mergeCell ref="C4:C5"/>
    <mergeCell ref="C147:C149"/>
    <mergeCell ref="C154:C156"/>
    <mergeCell ref="C160:C163"/>
    <mergeCell ref="D4:D5"/>
    <mergeCell ref="E4:E5"/>
    <mergeCell ref="F4:F5"/>
    <mergeCell ref="G4:G5"/>
    <mergeCell ref="H4:H5"/>
    <mergeCell ref="H176:H177"/>
    <mergeCell ref="I4:I5"/>
    <mergeCell ref="J4:J5"/>
  </mergeCells>
  <pageMargins left="0.554166666666667" right="0.554166666666667" top="0.802777777777778" bottom="0.605555555555556" header="0.511805555555556" footer="0.511805555555556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2" sqref="A2:F2"/>
    </sheetView>
  </sheetViews>
  <sheetFormatPr defaultColWidth="9" defaultRowHeight="14.25" outlineLevelCol="5"/>
  <cols>
    <col min="1" max="1" width="29.5" style="370" customWidth="1"/>
    <col min="2" max="5" width="12.625" style="356" customWidth="1"/>
    <col min="6" max="6" width="15.875" style="370" customWidth="1"/>
    <col min="7" max="16384" width="9" style="356"/>
  </cols>
  <sheetData>
    <row r="1" s="356" customFormat="1" ht="21" customHeight="1" spans="1:6">
      <c r="A1" s="370" t="s">
        <v>45</v>
      </c>
      <c r="F1" s="370"/>
    </row>
    <row r="2" s="356" customFormat="1" ht="42" customHeight="1" spans="1:6">
      <c r="A2" s="371" t="s">
        <v>46</v>
      </c>
      <c r="B2" s="372"/>
      <c r="C2" s="372"/>
      <c r="D2" s="372"/>
      <c r="E2" s="372"/>
      <c r="F2" s="371"/>
    </row>
    <row r="3" s="356" customFormat="1" ht="8.25" hidden="1" customHeight="1" spans="1:6">
      <c r="A3" s="370"/>
      <c r="F3" s="370"/>
    </row>
    <row r="4" s="356" customFormat="1" ht="20.25" customHeight="1" spans="1:6">
      <c r="A4" s="373"/>
      <c r="B4" s="374"/>
      <c r="C4" s="374"/>
      <c r="D4" s="374"/>
      <c r="E4" s="374"/>
      <c r="F4" s="375" t="s">
        <v>47</v>
      </c>
    </row>
    <row r="5" s="356" customFormat="1" ht="26.1" customHeight="1" spans="1:6">
      <c r="A5" s="376" t="s">
        <v>48</v>
      </c>
      <c r="B5" s="377" t="s">
        <v>49</v>
      </c>
      <c r="C5" s="378" t="s">
        <v>50</v>
      </c>
      <c r="D5" s="379"/>
      <c r="E5" s="380"/>
      <c r="F5" s="376" t="s">
        <v>51</v>
      </c>
    </row>
    <row r="6" s="356" customFormat="1" ht="26.1" customHeight="1" spans="1:6">
      <c r="A6" s="381"/>
      <c r="B6" s="382"/>
      <c r="C6" s="383" t="s">
        <v>52</v>
      </c>
      <c r="D6" s="383" t="s">
        <v>53</v>
      </c>
      <c r="E6" s="383" t="s">
        <v>54</v>
      </c>
      <c r="F6" s="381"/>
    </row>
    <row r="7" s="356" customFormat="1" ht="26.1" customHeight="1" spans="1:6">
      <c r="A7" s="384" t="s">
        <v>55</v>
      </c>
      <c r="B7" s="385">
        <f>SUM(B8:B21)</f>
        <v>124766</v>
      </c>
      <c r="C7" s="386">
        <f>SUM(C8:C21)</f>
        <v>48331.8</v>
      </c>
      <c r="D7" s="386">
        <v>13584</v>
      </c>
      <c r="E7" s="386">
        <f>SUM(E8:E21)</f>
        <v>62850.39</v>
      </c>
      <c r="F7" s="361"/>
    </row>
    <row r="8" s="356" customFormat="1" ht="26.1" customHeight="1" spans="1:6">
      <c r="A8" s="384" t="s">
        <v>56</v>
      </c>
      <c r="B8" s="385">
        <v>68533</v>
      </c>
      <c r="C8" s="386">
        <v>34266</v>
      </c>
      <c r="D8" s="386">
        <f>B8*0.125</f>
        <v>8566.625</v>
      </c>
      <c r="E8" s="386">
        <v>25700</v>
      </c>
      <c r="F8" s="387" t="s">
        <v>57</v>
      </c>
    </row>
    <row r="9" s="356" customFormat="1" ht="26.1" customHeight="1" spans="1:6">
      <c r="A9" s="384" t="s">
        <v>58</v>
      </c>
      <c r="B9" s="385">
        <v>30</v>
      </c>
      <c r="C9" s="385">
        <v>30</v>
      </c>
      <c r="D9" s="385"/>
      <c r="E9" s="385">
        <f t="shared" ref="E8:E21" si="0">B9-C9-D9</f>
        <v>0</v>
      </c>
      <c r="F9" s="387"/>
    </row>
    <row r="10" s="356" customFormat="1" ht="30" customHeight="1" spans="1:6">
      <c r="A10" s="384" t="s">
        <v>59</v>
      </c>
      <c r="B10" s="385">
        <v>23393</v>
      </c>
      <c r="C10" s="386">
        <f>B10*0.6</f>
        <v>14035.8</v>
      </c>
      <c r="D10" s="386">
        <f>B10*0.12</f>
        <v>2807.16</v>
      </c>
      <c r="E10" s="386">
        <f t="shared" si="0"/>
        <v>6550.04</v>
      </c>
      <c r="F10" s="387" t="s">
        <v>60</v>
      </c>
    </row>
    <row r="11" s="356" customFormat="1" ht="26.1" customHeight="1" spans="1:6">
      <c r="A11" s="384" t="s">
        <v>61</v>
      </c>
      <c r="B11" s="385">
        <v>6267</v>
      </c>
      <c r="C11" s="385"/>
      <c r="D11" s="386">
        <f>B11*0.25</f>
        <v>1566.75</v>
      </c>
      <c r="E11" s="386">
        <f t="shared" si="0"/>
        <v>4700.25</v>
      </c>
      <c r="F11" s="387" t="s">
        <v>62</v>
      </c>
    </row>
    <row r="12" s="356" customFormat="1" ht="26.1" customHeight="1" spans="1:6">
      <c r="A12" s="384" t="s">
        <v>63</v>
      </c>
      <c r="B12" s="385">
        <v>4800</v>
      </c>
      <c r="C12" s="385"/>
      <c r="D12" s="385"/>
      <c r="E12" s="385">
        <f t="shared" si="0"/>
        <v>4800</v>
      </c>
      <c r="F12" s="387"/>
    </row>
    <row r="13" s="356" customFormat="1" ht="26.1" customHeight="1" spans="1:6">
      <c r="A13" s="384" t="s">
        <v>64</v>
      </c>
      <c r="B13" s="385">
        <v>1650</v>
      </c>
      <c r="C13" s="385"/>
      <c r="D13" s="385"/>
      <c r="E13" s="385">
        <f t="shared" si="0"/>
        <v>1650</v>
      </c>
      <c r="F13" s="387"/>
    </row>
    <row r="14" s="356" customFormat="1" ht="26.1" customHeight="1" spans="1:6">
      <c r="A14" s="384" t="s">
        <v>65</v>
      </c>
      <c r="B14" s="385">
        <v>900</v>
      </c>
      <c r="C14" s="385"/>
      <c r="D14" s="385"/>
      <c r="E14" s="385">
        <f t="shared" si="0"/>
        <v>900</v>
      </c>
      <c r="F14" s="387"/>
    </row>
    <row r="15" s="356" customFormat="1" ht="26.1" customHeight="1" spans="1:6">
      <c r="A15" s="384" t="s">
        <v>66</v>
      </c>
      <c r="B15" s="385">
        <v>2000</v>
      </c>
      <c r="C15" s="385"/>
      <c r="D15" s="385">
        <f>B15*0.3</f>
        <v>600</v>
      </c>
      <c r="E15" s="385">
        <f t="shared" si="0"/>
        <v>1400</v>
      </c>
      <c r="F15" s="387" t="s">
        <v>67</v>
      </c>
    </row>
    <row r="16" s="356" customFormat="1" ht="26.1" customHeight="1" spans="1:6">
      <c r="A16" s="384" t="s">
        <v>68</v>
      </c>
      <c r="B16" s="388">
        <v>4850</v>
      </c>
      <c r="C16" s="385"/>
      <c r="D16" s="385"/>
      <c r="E16" s="385">
        <f t="shared" si="0"/>
        <v>4850</v>
      </c>
      <c r="F16" s="387"/>
    </row>
    <row r="17" s="356" customFormat="1" ht="26.1" customHeight="1" spans="1:6">
      <c r="A17" s="384" t="s">
        <v>69</v>
      </c>
      <c r="B17" s="385">
        <v>1400</v>
      </c>
      <c r="C17" s="385"/>
      <c r="D17" s="385"/>
      <c r="E17" s="385">
        <f t="shared" si="0"/>
        <v>1400</v>
      </c>
      <c r="F17" s="387"/>
    </row>
    <row r="18" s="356" customFormat="1" ht="26.1" customHeight="1" spans="1:6">
      <c r="A18" s="384" t="s">
        <v>70</v>
      </c>
      <c r="B18" s="388">
        <v>2800</v>
      </c>
      <c r="C18" s="385"/>
      <c r="D18" s="385"/>
      <c r="E18" s="385">
        <f t="shared" si="0"/>
        <v>2800</v>
      </c>
      <c r="F18" s="387"/>
    </row>
    <row r="19" s="356" customFormat="1" ht="26.1" customHeight="1" spans="1:6">
      <c r="A19" s="384" t="s">
        <v>71</v>
      </c>
      <c r="B19" s="385">
        <v>8000</v>
      </c>
      <c r="C19" s="385"/>
      <c r="D19" s="385"/>
      <c r="E19" s="385">
        <f t="shared" si="0"/>
        <v>8000</v>
      </c>
      <c r="F19" s="387"/>
    </row>
    <row r="20" s="356" customFormat="1" ht="26.1" customHeight="1" spans="1:6">
      <c r="A20" s="384" t="s">
        <v>72</v>
      </c>
      <c r="B20" s="385">
        <v>143</v>
      </c>
      <c r="C20" s="385"/>
      <c r="D20" s="386">
        <f>B20*0.3</f>
        <v>42.9</v>
      </c>
      <c r="E20" s="386">
        <f t="shared" si="0"/>
        <v>100.1</v>
      </c>
      <c r="F20" s="387" t="s">
        <v>67</v>
      </c>
    </row>
    <row r="21" s="356" customFormat="1" ht="26.1" customHeight="1" spans="1:6">
      <c r="A21" s="384" t="s">
        <v>73</v>
      </c>
      <c r="B21" s="385"/>
      <c r="C21" s="385">
        <f>B21*0.5</f>
        <v>0</v>
      </c>
      <c r="D21" s="385"/>
      <c r="E21" s="385">
        <f t="shared" si="0"/>
        <v>0</v>
      </c>
      <c r="F21" s="387" t="s">
        <v>57</v>
      </c>
    </row>
    <row r="22" s="356" customFormat="1" ht="26.1" customHeight="1" spans="1:6">
      <c r="A22" s="384" t="s">
        <v>74</v>
      </c>
      <c r="B22" s="385">
        <f>SUM(B23:B26)</f>
        <v>116412</v>
      </c>
      <c r="C22" s="385">
        <f>SUM(C23:C26)</f>
        <v>0</v>
      </c>
      <c r="D22" s="385">
        <f>SUM(D23:D26)</f>
        <v>0</v>
      </c>
      <c r="E22" s="385">
        <f>SUM(E23:E26)</f>
        <v>116412</v>
      </c>
      <c r="F22" s="389"/>
    </row>
    <row r="23" s="356" customFormat="1" ht="34" customHeight="1" spans="1:6">
      <c r="A23" s="384" t="s">
        <v>75</v>
      </c>
      <c r="B23" s="385">
        <v>5830</v>
      </c>
      <c r="C23" s="385"/>
      <c r="D23" s="385"/>
      <c r="E23" s="385">
        <f t="shared" ref="E23:E26" si="1">B23-C23-D23</f>
        <v>5830</v>
      </c>
      <c r="F23" s="387" t="s">
        <v>76</v>
      </c>
    </row>
    <row r="24" s="356" customFormat="1" ht="26.1" customHeight="1" spans="1:6">
      <c r="A24" s="384" t="s">
        <v>77</v>
      </c>
      <c r="B24" s="385">
        <v>12000</v>
      </c>
      <c r="C24" s="385"/>
      <c r="D24" s="385"/>
      <c r="E24" s="385">
        <f t="shared" si="1"/>
        <v>12000</v>
      </c>
      <c r="F24" s="389"/>
    </row>
    <row r="25" s="356" customFormat="1" ht="30" customHeight="1" spans="1:6">
      <c r="A25" s="384" t="s">
        <v>78</v>
      </c>
      <c r="B25" s="385">
        <v>97982</v>
      </c>
      <c r="C25" s="385"/>
      <c r="D25" s="385"/>
      <c r="E25" s="385">
        <f t="shared" si="1"/>
        <v>97982</v>
      </c>
      <c r="F25" s="387" t="s">
        <v>79</v>
      </c>
    </row>
    <row r="26" s="356" customFormat="1" ht="26.1" customHeight="1" spans="1:6">
      <c r="A26" s="384" t="s">
        <v>80</v>
      </c>
      <c r="B26" s="385">
        <v>600</v>
      </c>
      <c r="C26" s="385"/>
      <c r="D26" s="385"/>
      <c r="E26" s="385">
        <f t="shared" si="1"/>
        <v>600</v>
      </c>
      <c r="F26" s="389"/>
    </row>
    <row r="27" s="356" customFormat="1" ht="26.1" customHeight="1" spans="1:6">
      <c r="A27" s="361" t="s">
        <v>81</v>
      </c>
      <c r="B27" s="385">
        <f>B7+B22</f>
        <v>241178</v>
      </c>
      <c r="C27" s="386">
        <f>C7+C22</f>
        <v>48331.8</v>
      </c>
      <c r="D27" s="386">
        <f>D7+D22</f>
        <v>13584</v>
      </c>
      <c r="E27" s="386">
        <f>E7+E22</f>
        <v>179262.39</v>
      </c>
      <c r="F27" s="389"/>
    </row>
    <row r="28" s="356" customFormat="1" ht="23.25" customHeight="1" spans="1:6">
      <c r="A28" s="390" t="s">
        <v>82</v>
      </c>
      <c r="B28" s="390"/>
      <c r="C28" s="390"/>
      <c r="D28" s="390"/>
      <c r="E28" s="390"/>
      <c r="F28" s="390"/>
    </row>
    <row r="29" s="356" customFormat="1" hidden="1" spans="1:6">
      <c r="A29" s="370"/>
      <c r="F29" s="370"/>
    </row>
    <row r="30" s="356" customFormat="1" hidden="1" spans="1:6">
      <c r="A30" s="370"/>
      <c r="F30" s="370"/>
    </row>
  </sheetData>
  <mergeCells count="7">
    <mergeCell ref="A2:F2"/>
    <mergeCell ref="B4:E4"/>
    <mergeCell ref="C5:E5"/>
    <mergeCell ref="A28:F28"/>
    <mergeCell ref="A5:A6"/>
    <mergeCell ref="B5:B6"/>
    <mergeCell ref="F5:F6"/>
  </mergeCells>
  <pageMargins left="0.357638888888889" right="0.357638888888889" top="0.802777777777778" bottom="0.802777777777778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workbookViewId="0">
      <selection activeCell="A2" sqref="A2:E2"/>
    </sheetView>
  </sheetViews>
  <sheetFormatPr defaultColWidth="9" defaultRowHeight="14.25" outlineLevelCol="4"/>
  <cols>
    <col min="1" max="1" width="40.375" style="356" customWidth="1"/>
    <col min="2" max="2" width="17.375" style="356" customWidth="1"/>
    <col min="3" max="3" width="16.75" style="356" customWidth="1"/>
    <col min="4" max="4" width="16.625" style="356" customWidth="1"/>
    <col min="5" max="5" width="40" style="356" customWidth="1"/>
    <col min="6" max="16384" width="9" style="356"/>
  </cols>
  <sheetData>
    <row r="1" s="356" customFormat="1" spans="1:1">
      <c r="A1" s="356" t="s">
        <v>83</v>
      </c>
    </row>
    <row r="2" s="356" customFormat="1" ht="46.5" customHeight="1" spans="1:5">
      <c r="A2" s="357" t="s">
        <v>84</v>
      </c>
      <c r="B2" s="357"/>
      <c r="C2" s="357"/>
      <c r="D2" s="357"/>
      <c r="E2" s="357"/>
    </row>
    <row r="3" s="356" customFormat="1" ht="16.5" customHeight="1" spans="2:5">
      <c r="B3" s="358">
        <v>44652</v>
      </c>
      <c r="C3" s="358"/>
      <c r="D3" s="358"/>
      <c r="E3" s="359" t="s">
        <v>2</v>
      </c>
    </row>
    <row r="4" s="356" customFormat="1" ht="33.95" customHeight="1" spans="1:5">
      <c r="A4" s="360" t="s">
        <v>85</v>
      </c>
      <c r="B4" s="360" t="s">
        <v>49</v>
      </c>
      <c r="C4" s="360" t="s">
        <v>86</v>
      </c>
      <c r="D4" s="361" t="s">
        <v>87</v>
      </c>
      <c r="E4" s="360" t="s">
        <v>88</v>
      </c>
    </row>
    <row r="5" s="356" customFormat="1" ht="33.95" customHeight="1" spans="1:5">
      <c r="A5" s="362" t="s">
        <v>89</v>
      </c>
      <c r="B5" s="363">
        <f>SUM(B6:B7)+B24</f>
        <v>310419</v>
      </c>
      <c r="C5" s="363">
        <f>SUM(C6:C7)+C24</f>
        <v>273938</v>
      </c>
      <c r="D5" s="363">
        <f>SUM(D6:D7)+D23+D24</f>
        <v>36481</v>
      </c>
      <c r="E5" s="364"/>
    </row>
    <row r="6" s="356" customFormat="1" ht="33.95" customHeight="1" spans="1:5">
      <c r="A6" s="362" t="s">
        <v>90</v>
      </c>
      <c r="B6" s="365">
        <f>89262+90000</f>
        <v>179262</v>
      </c>
      <c r="C6" s="363">
        <v>80970</v>
      </c>
      <c r="D6" s="363">
        <f t="shared" ref="D6:D40" si="0">(B6-C6)</f>
        <v>98292</v>
      </c>
      <c r="E6" s="366" t="s">
        <v>91</v>
      </c>
    </row>
    <row r="7" s="356" customFormat="1" ht="33.95" customHeight="1" spans="1:5">
      <c r="A7" s="362" t="s">
        <v>92</v>
      </c>
      <c r="B7" s="363">
        <f>SUM(B8:B23)</f>
        <v>123907</v>
      </c>
      <c r="C7" s="363">
        <f>SUM(C8:C23)</f>
        <v>116968</v>
      </c>
      <c r="D7" s="363">
        <f t="shared" si="0"/>
        <v>6939</v>
      </c>
      <c r="E7" s="364"/>
    </row>
    <row r="8" s="356" customFormat="1" ht="33.95" customHeight="1" spans="1:5">
      <c r="A8" s="362" t="s">
        <v>93</v>
      </c>
      <c r="B8" s="363">
        <v>4059</v>
      </c>
      <c r="C8" s="363">
        <v>4059</v>
      </c>
      <c r="D8" s="363">
        <f t="shared" si="0"/>
        <v>0</v>
      </c>
      <c r="E8" s="43" t="s">
        <v>94</v>
      </c>
    </row>
    <row r="9" s="356" customFormat="1" ht="33.95" customHeight="1" spans="1:5">
      <c r="A9" s="362" t="s">
        <v>95</v>
      </c>
      <c r="B9" s="363">
        <v>726</v>
      </c>
      <c r="C9" s="363">
        <v>726</v>
      </c>
      <c r="D9" s="363">
        <f t="shared" si="0"/>
        <v>0</v>
      </c>
      <c r="E9" s="43" t="s">
        <v>96</v>
      </c>
    </row>
    <row r="10" s="356" customFormat="1" ht="33.95" customHeight="1" spans="1:5">
      <c r="A10" s="362" t="s">
        <v>97</v>
      </c>
      <c r="B10" s="363">
        <v>1112</v>
      </c>
      <c r="C10" s="363">
        <v>1112</v>
      </c>
      <c r="D10" s="363">
        <f t="shared" si="0"/>
        <v>0</v>
      </c>
      <c r="E10" s="43"/>
    </row>
    <row r="11" s="356" customFormat="1" ht="33.95" customHeight="1" spans="1:5">
      <c r="A11" s="362" t="s">
        <v>98</v>
      </c>
      <c r="B11" s="363">
        <v>1972</v>
      </c>
      <c r="C11" s="363">
        <v>1972</v>
      </c>
      <c r="D11" s="363">
        <f t="shared" si="0"/>
        <v>0</v>
      </c>
      <c r="E11" s="43"/>
    </row>
    <row r="12" s="356" customFormat="1" ht="33.95" customHeight="1" spans="1:5">
      <c r="A12" s="362" t="s">
        <v>99</v>
      </c>
      <c r="B12" s="363">
        <v>17954</v>
      </c>
      <c r="C12" s="363">
        <v>17954</v>
      </c>
      <c r="D12" s="363">
        <f t="shared" si="0"/>
        <v>0</v>
      </c>
      <c r="E12" s="364"/>
    </row>
    <row r="13" s="356" customFormat="1" ht="33.95" customHeight="1" spans="1:5">
      <c r="A13" s="362" t="s">
        <v>100</v>
      </c>
      <c r="B13" s="365">
        <v>56000</v>
      </c>
      <c r="C13" s="363">
        <v>54122</v>
      </c>
      <c r="D13" s="363">
        <f t="shared" si="0"/>
        <v>1878</v>
      </c>
      <c r="E13" s="364"/>
    </row>
    <row r="14" s="356" customFormat="1" ht="33.95" customHeight="1" spans="1:5">
      <c r="A14" s="362" t="s">
        <v>101</v>
      </c>
      <c r="B14" s="365">
        <v>23000</v>
      </c>
      <c r="C14" s="363">
        <v>17939</v>
      </c>
      <c r="D14" s="363">
        <f t="shared" si="0"/>
        <v>5061</v>
      </c>
      <c r="E14" s="364"/>
    </row>
    <row r="15" s="356" customFormat="1" ht="33.95" customHeight="1" spans="1:5">
      <c r="A15" s="362" t="s">
        <v>102</v>
      </c>
      <c r="B15" s="363">
        <v>2902</v>
      </c>
      <c r="C15" s="363">
        <v>2902</v>
      </c>
      <c r="D15" s="363">
        <f t="shared" si="0"/>
        <v>0</v>
      </c>
      <c r="E15" s="364"/>
    </row>
    <row r="16" s="356" customFormat="1" ht="33.95" customHeight="1" spans="1:5">
      <c r="A16" s="362" t="s">
        <v>103</v>
      </c>
      <c r="B16" s="363">
        <v>1829</v>
      </c>
      <c r="C16" s="363">
        <v>1829</v>
      </c>
      <c r="D16" s="363">
        <f t="shared" si="0"/>
        <v>0</v>
      </c>
      <c r="E16" s="364"/>
    </row>
    <row r="17" s="356" customFormat="1" ht="33.95" customHeight="1" spans="1:5">
      <c r="A17" s="362" t="s">
        <v>104</v>
      </c>
      <c r="B17" s="363">
        <v>2205</v>
      </c>
      <c r="C17" s="363">
        <v>2205</v>
      </c>
      <c r="D17" s="363">
        <f t="shared" si="0"/>
        <v>0</v>
      </c>
      <c r="E17" s="364"/>
    </row>
    <row r="18" s="356" customFormat="1" ht="33.95" customHeight="1" spans="1:5">
      <c r="A18" s="362" t="s">
        <v>105</v>
      </c>
      <c r="B18" s="363">
        <v>596</v>
      </c>
      <c r="C18" s="363">
        <v>596</v>
      </c>
      <c r="D18" s="363">
        <f t="shared" si="0"/>
        <v>0</v>
      </c>
      <c r="E18" s="364"/>
    </row>
    <row r="19" s="356" customFormat="1" ht="33.95" customHeight="1" spans="1:5">
      <c r="A19" s="362" t="s">
        <v>106</v>
      </c>
      <c r="B19" s="363">
        <v>5656</v>
      </c>
      <c r="C19" s="363">
        <v>5656</v>
      </c>
      <c r="D19" s="363">
        <f t="shared" si="0"/>
        <v>0</v>
      </c>
      <c r="E19" s="364"/>
    </row>
    <row r="20" s="356" customFormat="1" ht="33.95" customHeight="1" spans="1:5">
      <c r="A20" s="362" t="s">
        <v>107</v>
      </c>
      <c r="B20" s="363">
        <v>3058</v>
      </c>
      <c r="C20" s="363">
        <v>3058</v>
      </c>
      <c r="D20" s="363">
        <f t="shared" si="0"/>
        <v>0</v>
      </c>
      <c r="E20" s="27" t="s">
        <v>108</v>
      </c>
    </row>
    <row r="21" s="356" customFormat="1" ht="33.95" customHeight="1" spans="1:5">
      <c r="A21" s="362" t="s">
        <v>109</v>
      </c>
      <c r="B21" s="363">
        <v>928</v>
      </c>
      <c r="C21" s="363">
        <v>928</v>
      </c>
      <c r="D21" s="363">
        <f t="shared" si="0"/>
        <v>0</v>
      </c>
      <c r="E21" s="367"/>
    </row>
    <row r="22" s="356" customFormat="1" ht="33.95" customHeight="1" spans="1:5">
      <c r="A22" s="362" t="s">
        <v>110</v>
      </c>
      <c r="B22" s="363">
        <v>1310</v>
      </c>
      <c r="C22" s="363">
        <v>1310</v>
      </c>
      <c r="D22" s="363">
        <f t="shared" si="0"/>
        <v>0</v>
      </c>
      <c r="E22" s="27"/>
    </row>
    <row r="23" s="356" customFormat="1" ht="33.95" customHeight="1" spans="1:5">
      <c r="A23" s="362" t="s">
        <v>111</v>
      </c>
      <c r="B23" s="363">
        <v>600</v>
      </c>
      <c r="C23" s="363">
        <v>600</v>
      </c>
      <c r="D23" s="363">
        <f t="shared" si="0"/>
        <v>0</v>
      </c>
      <c r="E23" s="41"/>
    </row>
    <row r="24" s="356" customFormat="1" ht="33.95" customHeight="1" spans="1:5">
      <c r="A24" s="362" t="s">
        <v>112</v>
      </c>
      <c r="B24" s="363">
        <f>1250+6000</f>
        <v>7250</v>
      </c>
      <c r="C24" s="363">
        <v>76000</v>
      </c>
      <c r="D24" s="363">
        <f t="shared" si="0"/>
        <v>-68750</v>
      </c>
      <c r="E24" s="41" t="s">
        <v>113</v>
      </c>
    </row>
    <row r="25" s="356" customFormat="1" ht="33.95" customHeight="1" spans="1:5">
      <c r="A25" s="362" t="s">
        <v>114</v>
      </c>
      <c r="B25" s="363">
        <f>SUM(B26:B27)+B38</f>
        <v>7186</v>
      </c>
      <c r="C25" s="363">
        <f>SUM(C26:C27)+C38</f>
        <v>7186</v>
      </c>
      <c r="D25" s="363">
        <f t="shared" si="0"/>
        <v>0</v>
      </c>
      <c r="E25" s="364"/>
    </row>
    <row r="26" s="356" customFormat="1" ht="33.95" customHeight="1" spans="1:5">
      <c r="A26" s="362" t="s">
        <v>115</v>
      </c>
      <c r="B26" s="365">
        <v>580</v>
      </c>
      <c r="C26" s="365">
        <v>580</v>
      </c>
      <c r="D26" s="363">
        <f t="shared" si="0"/>
        <v>0</v>
      </c>
      <c r="E26" s="41"/>
    </row>
    <row r="27" s="356" customFormat="1" ht="33.95" customHeight="1" spans="1:5">
      <c r="A27" s="362" t="s">
        <v>116</v>
      </c>
      <c r="B27" s="363">
        <f>SUM(B28:B37)</f>
        <v>6451</v>
      </c>
      <c r="C27" s="363">
        <f>SUM(C28:C37)</f>
        <v>6451</v>
      </c>
      <c r="D27" s="363">
        <f t="shared" si="0"/>
        <v>0</v>
      </c>
      <c r="E27" s="364"/>
    </row>
    <row r="28" s="356" customFormat="1" ht="33.95" customHeight="1" spans="1:5">
      <c r="A28" s="362" t="s">
        <v>117</v>
      </c>
      <c r="B28" s="365">
        <v>168</v>
      </c>
      <c r="C28" s="365">
        <v>168</v>
      </c>
      <c r="D28" s="363">
        <f t="shared" si="0"/>
        <v>0</v>
      </c>
      <c r="E28" s="364"/>
    </row>
    <row r="29" s="356" customFormat="1" ht="33.95" customHeight="1" spans="1:5">
      <c r="A29" s="362" t="s">
        <v>118</v>
      </c>
      <c r="B29" s="363">
        <v>254</v>
      </c>
      <c r="C29" s="363">
        <v>254</v>
      </c>
      <c r="D29" s="363">
        <f t="shared" si="0"/>
        <v>0</v>
      </c>
      <c r="E29" s="364"/>
    </row>
    <row r="30" s="356" customFormat="1" ht="33.95" customHeight="1" spans="1:5">
      <c r="A30" s="362" t="s">
        <v>119</v>
      </c>
      <c r="B30" s="365">
        <v>156</v>
      </c>
      <c r="C30" s="365">
        <v>156</v>
      </c>
      <c r="D30" s="363">
        <f t="shared" si="0"/>
        <v>0</v>
      </c>
      <c r="E30" s="364"/>
    </row>
    <row r="31" s="356" customFormat="1" ht="33.95" customHeight="1" spans="1:5">
      <c r="A31" s="362" t="s">
        <v>120</v>
      </c>
      <c r="B31" s="365">
        <v>2393</v>
      </c>
      <c r="C31" s="365">
        <v>2393</v>
      </c>
      <c r="D31" s="363">
        <f t="shared" si="0"/>
        <v>0</v>
      </c>
      <c r="E31" s="364"/>
    </row>
    <row r="32" s="356" customFormat="1" ht="33.95" customHeight="1" spans="1:5">
      <c r="A32" s="362" t="s">
        <v>121</v>
      </c>
      <c r="B32" s="365">
        <v>128</v>
      </c>
      <c r="C32" s="365">
        <v>128</v>
      </c>
      <c r="D32" s="363">
        <f t="shared" si="0"/>
        <v>0</v>
      </c>
      <c r="E32" s="364"/>
    </row>
    <row r="33" s="356" customFormat="1" ht="33.95" customHeight="1" spans="1:5">
      <c r="A33" s="362" t="s">
        <v>122</v>
      </c>
      <c r="B33" s="365">
        <v>578</v>
      </c>
      <c r="C33" s="365">
        <v>578</v>
      </c>
      <c r="D33" s="363">
        <f t="shared" si="0"/>
        <v>0</v>
      </c>
      <c r="E33" s="43"/>
    </row>
    <row r="34" s="356" customFormat="1" ht="33.95" customHeight="1" spans="1:5">
      <c r="A34" s="362" t="s">
        <v>123</v>
      </c>
      <c r="B34" s="365">
        <v>528</v>
      </c>
      <c r="C34" s="365">
        <v>528</v>
      </c>
      <c r="D34" s="363">
        <f t="shared" si="0"/>
        <v>0</v>
      </c>
      <c r="E34" s="41"/>
    </row>
    <row r="35" s="356" customFormat="1" ht="33.95" customHeight="1" spans="1:5">
      <c r="A35" s="362" t="s">
        <v>124</v>
      </c>
      <c r="B35" s="363">
        <v>534</v>
      </c>
      <c r="C35" s="363">
        <v>534</v>
      </c>
      <c r="D35" s="363">
        <f t="shared" si="0"/>
        <v>0</v>
      </c>
      <c r="E35" s="41"/>
    </row>
    <row r="36" s="356" customFormat="1" ht="33.95" customHeight="1" spans="1:5">
      <c r="A36" s="362" t="s">
        <v>125</v>
      </c>
      <c r="B36" s="363">
        <v>1712</v>
      </c>
      <c r="C36" s="363">
        <v>1712</v>
      </c>
      <c r="D36" s="363">
        <f t="shared" si="0"/>
        <v>0</v>
      </c>
      <c r="E36" s="41"/>
    </row>
    <row r="37" s="356" customFormat="1" ht="33.95" customHeight="1" spans="1:5">
      <c r="A37" s="362" t="s">
        <v>126</v>
      </c>
      <c r="B37" s="363"/>
      <c r="C37" s="363"/>
      <c r="D37" s="363">
        <f t="shared" si="0"/>
        <v>0</v>
      </c>
      <c r="E37" s="41"/>
    </row>
    <row r="38" s="356" customFormat="1" ht="33.95" customHeight="1" spans="1:5">
      <c r="A38" s="362" t="s">
        <v>127</v>
      </c>
      <c r="B38" s="363">
        <v>155</v>
      </c>
      <c r="C38" s="363">
        <v>155</v>
      </c>
      <c r="D38" s="363">
        <f t="shared" si="0"/>
        <v>0</v>
      </c>
      <c r="E38" s="41"/>
    </row>
    <row r="39" s="356" customFormat="1" ht="33.95" customHeight="1" spans="1:5">
      <c r="A39" s="362" t="s">
        <v>128</v>
      </c>
      <c r="B39" s="363"/>
      <c r="C39" s="363"/>
      <c r="D39" s="363">
        <f t="shared" si="0"/>
        <v>0</v>
      </c>
      <c r="E39" s="41"/>
    </row>
    <row r="40" s="356" customFormat="1" ht="33.95" customHeight="1" spans="1:5">
      <c r="A40" s="362" t="s">
        <v>129</v>
      </c>
      <c r="B40" s="363">
        <f>B5-B25-B39</f>
        <v>303233</v>
      </c>
      <c r="C40" s="363">
        <f>C5-C25-C39</f>
        <v>266752</v>
      </c>
      <c r="D40" s="363">
        <f t="shared" si="0"/>
        <v>36481</v>
      </c>
      <c r="E40" s="368"/>
    </row>
    <row r="43" s="356" customFormat="1" ht="16.5" customHeight="1" spans="1:5">
      <c r="A43" s="2"/>
      <c r="B43" s="369"/>
      <c r="C43" s="369"/>
      <c r="D43" s="369"/>
      <c r="E43" s="2"/>
    </row>
    <row r="44" s="356" customFormat="1" spans="1:5">
      <c r="A44" s="2"/>
      <c r="B44" s="369"/>
      <c r="C44" s="369"/>
      <c r="D44" s="369"/>
      <c r="E44" s="2"/>
    </row>
    <row r="45" s="356" customFormat="1" spans="1:5">
      <c r="A45" s="2"/>
      <c r="B45" s="2"/>
      <c r="C45" s="2"/>
      <c r="D45" s="2"/>
      <c r="E45" s="2"/>
    </row>
    <row r="46" s="356" customFormat="1" spans="1:5">
      <c r="A46" s="2"/>
      <c r="B46" s="2"/>
      <c r="C46" s="2"/>
      <c r="D46" s="2"/>
      <c r="E46" s="2"/>
    </row>
    <row r="50" s="356" customFormat="1" spans="1:1">
      <c r="A50" s="290"/>
    </row>
  </sheetData>
  <mergeCells count="4">
    <mergeCell ref="A2:E2"/>
    <mergeCell ref="B3:D3"/>
    <mergeCell ref="B43:D43"/>
    <mergeCell ref="B44:D44"/>
  </mergeCells>
  <pageMargins left="0.554166666666667" right="0.554166666666667" top="1" bottom="1" header="0.511805555555556" footer="0.511805555555556"/>
  <pageSetup paperSize="9" scale="71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51"/>
  <sheetViews>
    <sheetView workbookViewId="0">
      <selection activeCell="A2" sqref="A2:C2"/>
    </sheetView>
  </sheetViews>
  <sheetFormatPr defaultColWidth="9" defaultRowHeight="13.5" outlineLevelCol="2"/>
  <cols>
    <col min="1" max="1" width="18.75" style="88" customWidth="1"/>
    <col min="2" max="2" width="42.25" style="88" customWidth="1"/>
    <col min="3" max="3" width="18.5" style="88" customWidth="1"/>
    <col min="4" max="16384" width="9" style="88"/>
  </cols>
  <sheetData>
    <row r="1" s="329" customFormat="1" ht="14.25" spans="1:1">
      <c r="A1" s="332" t="s">
        <v>83</v>
      </c>
    </row>
    <row r="2" s="330" customFormat="1" ht="22.5" spans="1:3">
      <c r="A2" s="333" t="s">
        <v>130</v>
      </c>
      <c r="B2" s="333"/>
      <c r="C2" s="333"/>
    </row>
    <row r="3" s="329" customFormat="1" ht="14.25" spans="1:3">
      <c r="A3" s="331"/>
      <c r="B3" s="331"/>
      <c r="C3" s="331"/>
    </row>
    <row r="4" s="329" customFormat="1" ht="14.25" spans="1:3">
      <c r="A4" s="334" t="s">
        <v>131</v>
      </c>
      <c r="B4" s="335"/>
      <c r="C4" s="336" t="s">
        <v>132</v>
      </c>
    </row>
    <row r="5" s="329" customFormat="1" ht="14.25" spans="1:3">
      <c r="A5" s="337" t="s">
        <v>133</v>
      </c>
      <c r="B5" s="335" t="s">
        <v>134</v>
      </c>
      <c r="C5" s="338"/>
    </row>
    <row r="6" s="329" customFormat="1" ht="14.25" spans="1:3">
      <c r="A6" s="339">
        <v>201</v>
      </c>
      <c r="B6" s="340" t="s">
        <v>135</v>
      </c>
      <c r="C6" s="341">
        <v>67332</v>
      </c>
    </row>
    <row r="7" s="331" customFormat="1" spans="1:3">
      <c r="A7" s="339">
        <v>20101</v>
      </c>
      <c r="B7" s="342" t="s">
        <v>136</v>
      </c>
      <c r="C7" s="343">
        <v>821</v>
      </c>
    </row>
    <row r="8" s="329" customFormat="1" ht="14.25" spans="1:3">
      <c r="A8" s="339">
        <v>2010101</v>
      </c>
      <c r="B8" s="342" t="s">
        <v>137</v>
      </c>
      <c r="C8" s="343">
        <v>561</v>
      </c>
    </row>
    <row r="9" s="329" customFormat="1" ht="14.25" spans="1:3">
      <c r="A9" s="339">
        <v>2010102</v>
      </c>
      <c r="B9" s="342" t="s">
        <v>138</v>
      </c>
      <c r="C9" s="344">
        <v>40</v>
      </c>
    </row>
    <row r="10" s="329" customFormat="1" ht="14.25" spans="1:3">
      <c r="A10" s="339">
        <v>2010103</v>
      </c>
      <c r="B10" s="345" t="s">
        <v>139</v>
      </c>
      <c r="C10" s="343"/>
    </row>
    <row r="11" s="329" customFormat="1" ht="14.25" spans="1:3">
      <c r="A11" s="339">
        <v>2010104</v>
      </c>
      <c r="B11" s="345" t="s">
        <v>140</v>
      </c>
      <c r="C11" s="343">
        <v>24</v>
      </c>
    </row>
    <row r="12" s="329" customFormat="1" ht="14.25" spans="1:3">
      <c r="A12" s="339">
        <v>2010105</v>
      </c>
      <c r="B12" s="345" t="s">
        <v>141</v>
      </c>
      <c r="C12" s="343"/>
    </row>
    <row r="13" s="329" customFormat="1" ht="14.25" spans="1:3">
      <c r="A13" s="339">
        <v>2010106</v>
      </c>
      <c r="B13" s="340" t="s">
        <v>142</v>
      </c>
      <c r="C13" s="343">
        <v>50</v>
      </c>
    </row>
    <row r="14" s="329" customFormat="1" ht="14.25" spans="1:3">
      <c r="A14" s="339">
        <v>2010107</v>
      </c>
      <c r="B14" s="340" t="s">
        <v>143</v>
      </c>
      <c r="C14" s="343">
        <v>40</v>
      </c>
    </row>
    <row r="15" s="329" customFormat="1" ht="14.25" spans="1:3">
      <c r="A15" s="339">
        <v>2010108</v>
      </c>
      <c r="B15" s="340" t="s">
        <v>144</v>
      </c>
      <c r="C15" s="343">
        <v>28</v>
      </c>
    </row>
    <row r="16" s="329" customFormat="1" ht="14.25" spans="1:3">
      <c r="A16" s="339">
        <v>2010109</v>
      </c>
      <c r="B16" s="340" t="s">
        <v>145</v>
      </c>
      <c r="C16" s="343"/>
    </row>
    <row r="17" s="329" customFormat="1" ht="14.25" spans="1:3">
      <c r="A17" s="339">
        <v>2010150</v>
      </c>
      <c r="B17" s="340" t="s">
        <v>146</v>
      </c>
      <c r="C17" s="343">
        <v>42</v>
      </c>
    </row>
    <row r="18" s="329" customFormat="1" ht="14.25" spans="1:3">
      <c r="A18" s="339">
        <v>2010199</v>
      </c>
      <c r="B18" s="340" t="s">
        <v>147</v>
      </c>
      <c r="C18" s="343">
        <v>36</v>
      </c>
    </row>
    <row r="19" s="331" customFormat="1" spans="1:3">
      <c r="A19" s="339">
        <v>20102</v>
      </c>
      <c r="B19" s="342" t="s">
        <v>148</v>
      </c>
      <c r="C19" s="343">
        <v>589</v>
      </c>
    </row>
    <row r="20" s="329" customFormat="1" ht="14.25" spans="1:3">
      <c r="A20" s="339">
        <v>2010201</v>
      </c>
      <c r="B20" s="342" t="s">
        <v>137</v>
      </c>
      <c r="C20" s="343">
        <v>401</v>
      </c>
    </row>
    <row r="21" s="329" customFormat="1" ht="14.25" spans="1:3">
      <c r="A21" s="339">
        <v>2010202</v>
      </c>
      <c r="B21" s="342" t="s">
        <v>138</v>
      </c>
      <c r="C21" s="343">
        <v>40</v>
      </c>
    </row>
    <row r="22" s="329" customFormat="1" ht="14.25" spans="1:3">
      <c r="A22" s="339">
        <v>2010203</v>
      </c>
      <c r="B22" s="345" t="s">
        <v>139</v>
      </c>
      <c r="C22" s="343"/>
    </row>
    <row r="23" s="329" customFormat="1" ht="14.25" spans="1:3">
      <c r="A23" s="339">
        <v>2010204</v>
      </c>
      <c r="B23" s="345" t="s">
        <v>149</v>
      </c>
      <c r="C23" s="343">
        <v>20</v>
      </c>
    </row>
    <row r="24" s="329" customFormat="1" ht="14.25" spans="1:3">
      <c r="A24" s="339">
        <v>2010205</v>
      </c>
      <c r="B24" s="345" t="s">
        <v>150</v>
      </c>
      <c r="C24" s="343">
        <v>46</v>
      </c>
    </row>
    <row r="25" s="329" customFormat="1" ht="14.25" spans="1:3">
      <c r="A25" s="339">
        <v>2010206</v>
      </c>
      <c r="B25" s="345" t="s">
        <v>151</v>
      </c>
      <c r="C25" s="343"/>
    </row>
    <row r="26" s="329" customFormat="1" ht="14.25" spans="1:3">
      <c r="A26" s="339">
        <v>2010250</v>
      </c>
      <c r="B26" s="345" t="s">
        <v>146</v>
      </c>
      <c r="C26" s="343"/>
    </row>
    <row r="27" s="329" customFormat="1" ht="14.25" spans="1:3">
      <c r="A27" s="339">
        <v>2010299</v>
      </c>
      <c r="B27" s="345" t="s">
        <v>152</v>
      </c>
      <c r="C27" s="343">
        <v>82</v>
      </c>
    </row>
    <row r="28" s="331" customFormat="1" spans="1:3">
      <c r="A28" s="339">
        <v>20103</v>
      </c>
      <c r="B28" s="342" t="s">
        <v>153</v>
      </c>
      <c r="C28" s="343">
        <v>43495</v>
      </c>
    </row>
    <row r="29" s="329" customFormat="1" ht="14.25" spans="1:3">
      <c r="A29" s="339">
        <v>2010301</v>
      </c>
      <c r="B29" s="342" t="s">
        <v>137</v>
      </c>
      <c r="C29" s="343">
        <v>35838</v>
      </c>
    </row>
    <row r="30" s="329" customFormat="1" ht="14.25" spans="1:3">
      <c r="A30" s="339">
        <v>2010302</v>
      </c>
      <c r="B30" s="342" t="s">
        <v>138</v>
      </c>
      <c r="C30" s="343">
        <v>7389</v>
      </c>
    </row>
    <row r="31" s="329" customFormat="1" ht="14.25" spans="1:3">
      <c r="A31" s="339">
        <v>2010303</v>
      </c>
      <c r="B31" s="345" t="s">
        <v>139</v>
      </c>
      <c r="C31" s="343"/>
    </row>
    <row r="32" s="329" customFormat="1" ht="14.25" spans="1:3">
      <c r="A32" s="339">
        <v>2010304</v>
      </c>
      <c r="B32" s="345" t="s">
        <v>154</v>
      </c>
      <c r="C32" s="343"/>
    </row>
    <row r="33" s="329" customFormat="1" ht="14.25" spans="1:3">
      <c r="A33" s="339">
        <v>2010305</v>
      </c>
      <c r="B33" s="345" t="s">
        <v>155</v>
      </c>
      <c r="C33" s="343"/>
    </row>
    <row r="34" s="329" customFormat="1" ht="14.25" spans="1:3">
      <c r="A34" s="339">
        <v>2010306</v>
      </c>
      <c r="B34" s="346" t="s">
        <v>156</v>
      </c>
      <c r="C34" s="343"/>
    </row>
    <row r="35" s="329" customFormat="1" ht="14.25" spans="1:3">
      <c r="A35" s="339">
        <v>2010308</v>
      </c>
      <c r="B35" s="342" t="s">
        <v>157</v>
      </c>
      <c r="C35" s="343">
        <v>218</v>
      </c>
    </row>
    <row r="36" s="329" customFormat="1" ht="14.25" spans="1:3">
      <c r="A36" s="339">
        <v>2010309</v>
      </c>
      <c r="B36" s="345" t="s">
        <v>158</v>
      </c>
      <c r="C36" s="343"/>
    </row>
    <row r="37" s="329" customFormat="1" ht="14.25" spans="1:3">
      <c r="A37" s="339">
        <v>2010350</v>
      </c>
      <c r="B37" s="345" t="s">
        <v>146</v>
      </c>
      <c r="C37" s="343"/>
    </row>
    <row r="38" s="329" customFormat="1" ht="14.25" spans="1:3">
      <c r="A38" s="339">
        <v>2010399</v>
      </c>
      <c r="B38" s="345" t="s">
        <v>159</v>
      </c>
      <c r="C38" s="343">
        <v>50</v>
      </c>
    </row>
    <row r="39" s="331" customFormat="1" spans="1:3">
      <c r="A39" s="339">
        <v>20104</v>
      </c>
      <c r="B39" s="342" t="s">
        <v>160</v>
      </c>
      <c r="C39" s="343">
        <v>1897</v>
      </c>
    </row>
    <row r="40" s="329" customFormat="1" ht="14.25" spans="1:3">
      <c r="A40" s="339">
        <v>2010401</v>
      </c>
      <c r="B40" s="342" t="s">
        <v>137</v>
      </c>
      <c r="C40" s="343">
        <v>755</v>
      </c>
    </row>
    <row r="41" s="329" customFormat="1" ht="14.25" spans="1:3">
      <c r="A41" s="339">
        <v>2010402</v>
      </c>
      <c r="B41" s="342" t="s">
        <v>138</v>
      </c>
      <c r="C41" s="343">
        <v>142</v>
      </c>
    </row>
    <row r="42" s="329" customFormat="1" ht="14.25" spans="1:3">
      <c r="A42" s="339">
        <v>2010403</v>
      </c>
      <c r="B42" s="345" t="s">
        <v>139</v>
      </c>
      <c r="C42" s="343"/>
    </row>
    <row r="43" s="329" customFormat="1" ht="14.25" spans="1:3">
      <c r="A43" s="339">
        <v>2010404</v>
      </c>
      <c r="B43" s="345" t="s">
        <v>161</v>
      </c>
      <c r="C43" s="343">
        <v>1000</v>
      </c>
    </row>
    <row r="44" s="329" customFormat="1" ht="14.25" spans="1:3">
      <c r="A44" s="339">
        <v>2010405</v>
      </c>
      <c r="B44" s="345" t="s">
        <v>162</v>
      </c>
      <c r="C44" s="343"/>
    </row>
    <row r="45" s="329" customFormat="1" ht="14.25" spans="1:3">
      <c r="A45" s="339">
        <v>2010406</v>
      </c>
      <c r="B45" s="342" t="s">
        <v>163</v>
      </c>
      <c r="C45" s="343"/>
    </row>
    <row r="46" s="329" customFormat="1" ht="14.25" spans="1:3">
      <c r="A46" s="339">
        <v>2010407</v>
      </c>
      <c r="B46" s="342" t="s">
        <v>164</v>
      </c>
      <c r="C46" s="343"/>
    </row>
    <row r="47" s="329" customFormat="1" ht="14.25" spans="1:3">
      <c r="A47" s="339">
        <v>2010408</v>
      </c>
      <c r="B47" s="342" t="s">
        <v>165</v>
      </c>
      <c r="C47" s="343"/>
    </row>
    <row r="48" s="329" customFormat="1" ht="14.25" spans="1:3">
      <c r="A48" s="339">
        <v>2010450</v>
      </c>
      <c r="B48" s="342" t="s">
        <v>146</v>
      </c>
      <c r="C48" s="343"/>
    </row>
    <row r="49" s="329" customFormat="1" ht="14.25" spans="1:3">
      <c r="A49" s="339">
        <v>2010499</v>
      </c>
      <c r="B49" s="345" t="s">
        <v>166</v>
      </c>
      <c r="C49" s="341"/>
    </row>
    <row r="50" s="331" customFormat="1" spans="1:3">
      <c r="A50" s="339">
        <v>20105</v>
      </c>
      <c r="B50" s="345" t="s">
        <v>167</v>
      </c>
      <c r="C50" s="343">
        <v>260</v>
      </c>
    </row>
    <row r="51" s="329" customFormat="1" ht="14.25" spans="1:3">
      <c r="A51" s="339">
        <v>2010501</v>
      </c>
      <c r="B51" s="345" t="s">
        <v>137</v>
      </c>
      <c r="C51" s="343">
        <v>190</v>
      </c>
    </row>
    <row r="52" s="329" customFormat="1" ht="14.25" spans="1:3">
      <c r="A52" s="339">
        <v>2010502</v>
      </c>
      <c r="B52" s="340" t="s">
        <v>138</v>
      </c>
      <c r="C52" s="343">
        <v>70</v>
      </c>
    </row>
    <row r="53" s="329" customFormat="1" ht="14.25" spans="1:3">
      <c r="A53" s="339">
        <v>2010503</v>
      </c>
      <c r="B53" s="342" t="s">
        <v>139</v>
      </c>
      <c r="C53" s="343"/>
    </row>
    <row r="54" s="329" customFormat="1" ht="14.25" spans="1:3">
      <c r="A54" s="339">
        <v>2010504</v>
      </c>
      <c r="B54" s="342" t="s">
        <v>168</v>
      </c>
      <c r="C54" s="343"/>
    </row>
    <row r="55" s="329" customFormat="1" ht="14.25" spans="1:3">
      <c r="A55" s="339">
        <v>2010505</v>
      </c>
      <c r="B55" s="342" t="s">
        <v>169</v>
      </c>
      <c r="C55" s="343"/>
    </row>
    <row r="56" s="329" customFormat="1" ht="14.25" spans="1:3">
      <c r="A56" s="339">
        <v>2010506</v>
      </c>
      <c r="B56" s="345" t="s">
        <v>170</v>
      </c>
      <c r="C56" s="343"/>
    </row>
    <row r="57" s="329" customFormat="1" ht="14.25" spans="1:3">
      <c r="A57" s="339">
        <v>2010507</v>
      </c>
      <c r="B57" s="345" t="s">
        <v>171</v>
      </c>
      <c r="C57" s="343"/>
    </row>
    <row r="58" s="329" customFormat="1" ht="14.25" spans="1:3">
      <c r="A58" s="339">
        <v>2010508</v>
      </c>
      <c r="B58" s="345" t="s">
        <v>172</v>
      </c>
      <c r="C58" s="343"/>
    </row>
    <row r="59" s="329" customFormat="1" ht="14.25" spans="1:3">
      <c r="A59" s="339">
        <v>2010550</v>
      </c>
      <c r="B59" s="342" t="s">
        <v>146</v>
      </c>
      <c r="C59" s="343"/>
    </row>
    <row r="60" s="329" customFormat="1" ht="14.25" spans="1:3">
      <c r="A60" s="339">
        <v>2010599</v>
      </c>
      <c r="B60" s="345" t="s">
        <v>173</v>
      </c>
      <c r="C60" s="341"/>
    </row>
    <row r="61" s="331" customFormat="1" spans="1:3">
      <c r="A61" s="339">
        <v>20106</v>
      </c>
      <c r="B61" s="346" t="s">
        <v>174</v>
      </c>
      <c r="C61" s="343">
        <v>3971</v>
      </c>
    </row>
    <row r="62" s="329" customFormat="1" ht="14.25" spans="1:3">
      <c r="A62" s="339">
        <v>2010601</v>
      </c>
      <c r="B62" s="345" t="s">
        <v>137</v>
      </c>
      <c r="C62" s="343">
        <v>2020</v>
      </c>
    </row>
    <row r="63" s="329" customFormat="1" ht="14.25" spans="1:3">
      <c r="A63" s="339">
        <v>2010602</v>
      </c>
      <c r="B63" s="340" t="s">
        <v>138</v>
      </c>
      <c r="C63" s="343">
        <v>861</v>
      </c>
    </row>
    <row r="64" s="329" customFormat="1" ht="14.25" spans="1:3">
      <c r="A64" s="339">
        <v>2010603</v>
      </c>
      <c r="B64" s="340" t="s">
        <v>139</v>
      </c>
      <c r="C64" s="343"/>
    </row>
    <row r="65" s="329" customFormat="1" ht="14.25" spans="1:3">
      <c r="A65" s="339">
        <v>2010604</v>
      </c>
      <c r="B65" s="340" t="s">
        <v>175</v>
      </c>
      <c r="C65" s="343"/>
    </row>
    <row r="66" s="329" customFormat="1" ht="14.25" spans="1:3">
      <c r="A66" s="339">
        <v>2010605</v>
      </c>
      <c r="B66" s="340" t="s">
        <v>176</v>
      </c>
      <c r="C66" s="343"/>
    </row>
    <row r="67" s="329" customFormat="1" ht="14.25" spans="1:3">
      <c r="A67" s="339">
        <v>2010606</v>
      </c>
      <c r="B67" s="340" t="s">
        <v>177</v>
      </c>
      <c r="C67" s="343"/>
    </row>
    <row r="68" s="329" customFormat="1" ht="14.25" spans="1:3">
      <c r="A68" s="339">
        <v>2010607</v>
      </c>
      <c r="B68" s="342" t="s">
        <v>178</v>
      </c>
      <c r="C68" s="343">
        <v>1090</v>
      </c>
    </row>
    <row r="69" s="329" customFormat="1" ht="14.25" spans="1:3">
      <c r="A69" s="339">
        <v>2010608</v>
      </c>
      <c r="B69" s="345" t="s">
        <v>179</v>
      </c>
      <c r="C69" s="343"/>
    </row>
    <row r="70" s="329" customFormat="1" ht="14.25" spans="1:3">
      <c r="A70" s="339">
        <v>2010650</v>
      </c>
      <c r="B70" s="345" t="s">
        <v>146</v>
      </c>
      <c r="C70" s="341"/>
    </row>
    <row r="71" s="329" customFormat="1" ht="14.25" spans="1:3">
      <c r="A71" s="339">
        <v>2010699</v>
      </c>
      <c r="B71" s="345" t="s">
        <v>180</v>
      </c>
      <c r="C71" s="341"/>
    </row>
    <row r="72" s="331" customFormat="1" spans="1:3">
      <c r="A72" s="339">
        <v>20107</v>
      </c>
      <c r="B72" s="342" t="s">
        <v>181</v>
      </c>
      <c r="C72" s="343">
        <v>6000</v>
      </c>
    </row>
    <row r="73" s="329" customFormat="1" ht="14.25" spans="1:3">
      <c r="A73" s="339">
        <v>2010701</v>
      </c>
      <c r="B73" s="342" t="s">
        <v>137</v>
      </c>
      <c r="C73" s="343"/>
    </row>
    <row r="74" s="329" customFormat="1" ht="14.25" spans="1:3">
      <c r="A74" s="339">
        <v>2010702</v>
      </c>
      <c r="B74" s="342" t="s">
        <v>138</v>
      </c>
      <c r="C74" s="343"/>
    </row>
    <row r="75" s="329" customFormat="1" ht="14.25" spans="1:3">
      <c r="A75" s="339">
        <v>2010703</v>
      </c>
      <c r="B75" s="345" t="s">
        <v>139</v>
      </c>
      <c r="C75" s="343"/>
    </row>
    <row r="76" s="329" customFormat="1" ht="14.25" spans="1:3">
      <c r="A76" s="339">
        <v>2010709</v>
      </c>
      <c r="B76" s="342" t="s">
        <v>178</v>
      </c>
      <c r="C76" s="343"/>
    </row>
    <row r="77" s="329" customFormat="1" ht="14.25" spans="1:3">
      <c r="A77" s="339">
        <v>2010710</v>
      </c>
      <c r="B77" s="345" t="s">
        <v>182</v>
      </c>
      <c r="C77" s="343"/>
    </row>
    <row r="78" s="329" customFormat="1" ht="14.25" spans="1:3">
      <c r="A78" s="339">
        <v>2010750</v>
      </c>
      <c r="B78" s="345" t="s">
        <v>146</v>
      </c>
      <c r="C78" s="343"/>
    </row>
    <row r="79" s="329" customFormat="1" ht="14.25" spans="1:3">
      <c r="A79" s="339">
        <v>2010799</v>
      </c>
      <c r="B79" s="345" t="s">
        <v>183</v>
      </c>
      <c r="C79" s="343">
        <v>6000</v>
      </c>
    </row>
    <row r="80" s="331" customFormat="1" spans="1:3">
      <c r="A80" s="339">
        <v>20108</v>
      </c>
      <c r="B80" s="345" t="s">
        <v>184</v>
      </c>
      <c r="C80" s="343">
        <v>614</v>
      </c>
    </row>
    <row r="81" s="329" customFormat="1" ht="14.25" spans="1:3">
      <c r="A81" s="339">
        <v>2010801</v>
      </c>
      <c r="B81" s="342" t="s">
        <v>137</v>
      </c>
      <c r="C81" s="343">
        <v>398</v>
      </c>
    </row>
    <row r="82" s="329" customFormat="1" ht="14.25" spans="1:3">
      <c r="A82" s="339">
        <v>2010802</v>
      </c>
      <c r="B82" s="342" t="s">
        <v>138</v>
      </c>
      <c r="C82" s="343">
        <v>36</v>
      </c>
    </row>
    <row r="83" s="329" customFormat="1" ht="14.25" spans="1:3">
      <c r="A83" s="339">
        <v>2010803</v>
      </c>
      <c r="B83" s="342" t="s">
        <v>139</v>
      </c>
      <c r="C83" s="343"/>
    </row>
    <row r="84" s="329" customFormat="1" ht="14.25" spans="1:3">
      <c r="A84" s="339">
        <v>2010804</v>
      </c>
      <c r="B84" s="347" t="s">
        <v>185</v>
      </c>
      <c r="C84" s="343">
        <v>180</v>
      </c>
    </row>
    <row r="85" s="329" customFormat="1" ht="14.25" spans="1:3">
      <c r="A85" s="339">
        <v>2010805</v>
      </c>
      <c r="B85" s="345" t="s">
        <v>186</v>
      </c>
      <c r="C85" s="343"/>
    </row>
    <row r="86" s="329" customFormat="1" ht="14.25" spans="1:3">
      <c r="A86" s="339">
        <v>2010806</v>
      </c>
      <c r="B86" s="345" t="s">
        <v>178</v>
      </c>
      <c r="C86" s="343"/>
    </row>
    <row r="87" s="329" customFormat="1" ht="14.25" spans="1:3">
      <c r="A87" s="339">
        <v>2010850</v>
      </c>
      <c r="B87" s="345" t="s">
        <v>146</v>
      </c>
      <c r="C87" s="343"/>
    </row>
    <row r="88" s="329" customFormat="1" ht="14.25" spans="1:3">
      <c r="A88" s="339">
        <v>2010899</v>
      </c>
      <c r="B88" s="340" t="s">
        <v>187</v>
      </c>
      <c r="C88" s="343"/>
    </row>
    <row r="89" s="331" customFormat="1" spans="1:3">
      <c r="A89" s="339">
        <v>20109</v>
      </c>
      <c r="B89" s="342" t="s">
        <v>188</v>
      </c>
      <c r="C89" s="343">
        <v>0</v>
      </c>
    </row>
    <row r="90" s="329" customFormat="1" ht="14.25" spans="1:3">
      <c r="A90" s="339">
        <v>2010901</v>
      </c>
      <c r="B90" s="342" t="s">
        <v>137</v>
      </c>
      <c r="C90" s="343"/>
    </row>
    <row r="91" s="329" customFormat="1" ht="14.25" spans="1:3">
      <c r="A91" s="339">
        <v>2010902</v>
      </c>
      <c r="B91" s="345" t="s">
        <v>138</v>
      </c>
      <c r="C91" s="343"/>
    </row>
    <row r="92" s="329" customFormat="1" ht="14.25" spans="1:3">
      <c r="A92" s="339">
        <v>2010903</v>
      </c>
      <c r="B92" s="345" t="s">
        <v>139</v>
      </c>
      <c r="C92" s="343"/>
    </row>
    <row r="93" s="329" customFormat="1" ht="14.25" spans="1:3">
      <c r="A93" s="339">
        <v>2010905</v>
      </c>
      <c r="B93" s="342" t="s">
        <v>189</v>
      </c>
      <c r="C93" s="343"/>
    </row>
    <row r="94" s="329" customFormat="1" ht="14.25" spans="1:3">
      <c r="A94" s="339">
        <v>2010907</v>
      </c>
      <c r="B94" s="342" t="s">
        <v>190</v>
      </c>
      <c r="C94" s="343"/>
    </row>
    <row r="95" s="329" customFormat="1" ht="14.25" spans="1:3">
      <c r="A95" s="339">
        <v>2010908</v>
      </c>
      <c r="B95" s="342" t="s">
        <v>178</v>
      </c>
      <c r="C95" s="343"/>
    </row>
    <row r="96" s="329" customFormat="1" ht="14.25" spans="1:3">
      <c r="A96" s="339">
        <v>2010909</v>
      </c>
      <c r="B96" s="342" t="s">
        <v>191</v>
      </c>
      <c r="C96" s="343"/>
    </row>
    <row r="97" s="329" customFormat="1" ht="14.25" spans="1:3">
      <c r="A97" s="339">
        <v>2010910</v>
      </c>
      <c r="B97" s="342" t="s">
        <v>192</v>
      </c>
      <c r="C97" s="343"/>
    </row>
    <row r="98" s="329" customFormat="1" ht="14.25" spans="1:3">
      <c r="A98" s="339">
        <v>2010911</v>
      </c>
      <c r="B98" s="342" t="s">
        <v>193</v>
      </c>
      <c r="C98" s="343"/>
    </row>
    <row r="99" s="329" customFormat="1" ht="14.25" spans="1:3">
      <c r="A99" s="339">
        <v>2010912</v>
      </c>
      <c r="B99" s="342" t="s">
        <v>194</v>
      </c>
      <c r="C99" s="343"/>
    </row>
    <row r="100" s="329" customFormat="1" ht="14.25" spans="1:3">
      <c r="A100" s="339">
        <v>2010950</v>
      </c>
      <c r="B100" s="345" t="s">
        <v>146</v>
      </c>
      <c r="C100" s="343"/>
    </row>
    <row r="101" s="329" customFormat="1" ht="14.25" spans="1:3">
      <c r="A101" s="339">
        <v>2010999</v>
      </c>
      <c r="B101" s="345" t="s">
        <v>195</v>
      </c>
      <c r="C101" s="343"/>
    </row>
    <row r="102" s="331" customFormat="1" spans="1:3">
      <c r="A102" s="339">
        <v>20111</v>
      </c>
      <c r="B102" s="348" t="s">
        <v>196</v>
      </c>
      <c r="C102" s="343">
        <v>1568</v>
      </c>
    </row>
    <row r="103" s="329" customFormat="1" ht="14.25" spans="1:3">
      <c r="A103" s="339">
        <v>2011101</v>
      </c>
      <c r="B103" s="342" t="s">
        <v>137</v>
      </c>
      <c r="C103" s="343">
        <v>1281</v>
      </c>
    </row>
    <row r="104" s="329" customFormat="1" ht="14.25" spans="1:3">
      <c r="A104" s="339">
        <v>2011102</v>
      </c>
      <c r="B104" s="342" t="s">
        <v>138</v>
      </c>
      <c r="C104" s="343">
        <v>287</v>
      </c>
    </row>
    <row r="105" s="329" customFormat="1" ht="14.25" spans="1:3">
      <c r="A105" s="339">
        <v>2011103</v>
      </c>
      <c r="B105" s="342" t="s">
        <v>139</v>
      </c>
      <c r="C105" s="343"/>
    </row>
    <row r="106" s="329" customFormat="1" ht="14.25" spans="1:3">
      <c r="A106" s="339">
        <v>2011104</v>
      </c>
      <c r="B106" s="345" t="s">
        <v>197</v>
      </c>
      <c r="C106" s="343"/>
    </row>
    <row r="107" s="329" customFormat="1" ht="14.25" spans="1:3">
      <c r="A107" s="339">
        <v>2011105</v>
      </c>
      <c r="B107" s="345" t="s">
        <v>198</v>
      </c>
      <c r="C107" s="343"/>
    </row>
    <row r="108" s="329" customFormat="1" ht="14.25" spans="1:3">
      <c r="A108" s="339">
        <v>2011106</v>
      </c>
      <c r="B108" s="345" t="s">
        <v>199</v>
      </c>
      <c r="C108" s="343"/>
    </row>
    <row r="109" s="329" customFormat="1" ht="14.25" spans="1:3">
      <c r="A109" s="339">
        <v>2011150</v>
      </c>
      <c r="B109" s="342" t="s">
        <v>146</v>
      </c>
      <c r="C109" s="343"/>
    </row>
    <row r="110" s="329" customFormat="1" ht="14.25" spans="1:3">
      <c r="A110" s="339">
        <v>2011199</v>
      </c>
      <c r="B110" s="342" t="s">
        <v>200</v>
      </c>
      <c r="C110" s="343"/>
    </row>
    <row r="111" s="331" customFormat="1" spans="1:3">
      <c r="A111" s="339">
        <v>20113</v>
      </c>
      <c r="B111" s="340" t="s">
        <v>201</v>
      </c>
      <c r="C111" s="343">
        <v>300</v>
      </c>
    </row>
    <row r="112" s="329" customFormat="1" ht="14.25" spans="1:3">
      <c r="A112" s="339">
        <v>2011301</v>
      </c>
      <c r="B112" s="342" t="s">
        <v>137</v>
      </c>
      <c r="C112" s="343"/>
    </row>
    <row r="113" s="329" customFormat="1" ht="14.25" spans="1:3">
      <c r="A113" s="339">
        <v>2011302</v>
      </c>
      <c r="B113" s="342" t="s">
        <v>138</v>
      </c>
      <c r="C113" s="343"/>
    </row>
    <row r="114" s="329" customFormat="1" ht="14.25" spans="1:3">
      <c r="A114" s="339">
        <v>2011303</v>
      </c>
      <c r="B114" s="342" t="s">
        <v>139</v>
      </c>
      <c r="C114" s="343"/>
    </row>
    <row r="115" s="329" customFormat="1" ht="14.25" spans="1:3">
      <c r="A115" s="339">
        <v>2011304</v>
      </c>
      <c r="B115" s="345" t="s">
        <v>202</v>
      </c>
      <c r="C115" s="343"/>
    </row>
    <row r="116" s="329" customFormat="1" ht="14.25" spans="1:3">
      <c r="A116" s="339">
        <v>2011305</v>
      </c>
      <c r="B116" s="345" t="s">
        <v>203</v>
      </c>
      <c r="C116" s="343"/>
    </row>
    <row r="117" s="329" customFormat="1" ht="14.25" spans="1:3">
      <c r="A117" s="339">
        <v>2011306</v>
      </c>
      <c r="B117" s="345" t="s">
        <v>204</v>
      </c>
      <c r="C117" s="343"/>
    </row>
    <row r="118" s="329" customFormat="1" ht="14.25" spans="1:3">
      <c r="A118" s="339">
        <v>2011307</v>
      </c>
      <c r="B118" s="342" t="s">
        <v>205</v>
      </c>
      <c r="C118" s="343"/>
    </row>
    <row r="119" s="329" customFormat="1" ht="14.25" spans="1:3">
      <c r="A119" s="339">
        <v>2011308</v>
      </c>
      <c r="B119" s="342" t="s">
        <v>206</v>
      </c>
      <c r="C119" s="343">
        <v>300</v>
      </c>
    </row>
    <row r="120" s="329" customFormat="1" ht="14.25" spans="1:3">
      <c r="A120" s="339">
        <v>2011350</v>
      </c>
      <c r="B120" s="342" t="s">
        <v>146</v>
      </c>
      <c r="C120" s="343"/>
    </row>
    <row r="121" s="329" customFormat="1" ht="14.25" spans="1:3">
      <c r="A121" s="339">
        <v>2011399</v>
      </c>
      <c r="B121" s="345" t="s">
        <v>207</v>
      </c>
      <c r="C121" s="343"/>
    </row>
    <row r="122" s="331" customFormat="1" spans="1:3">
      <c r="A122" s="339">
        <v>20114</v>
      </c>
      <c r="B122" s="345" t="s">
        <v>208</v>
      </c>
      <c r="C122" s="343">
        <v>0</v>
      </c>
    </row>
    <row r="123" s="329" customFormat="1" ht="14.25" spans="1:3">
      <c r="A123" s="339">
        <v>2011401</v>
      </c>
      <c r="B123" s="345" t="s">
        <v>137</v>
      </c>
      <c r="C123" s="343"/>
    </row>
    <row r="124" s="329" customFormat="1" ht="14.25" spans="1:3">
      <c r="A124" s="339">
        <v>2011402</v>
      </c>
      <c r="B124" s="340" t="s">
        <v>138</v>
      </c>
      <c r="C124" s="343"/>
    </row>
    <row r="125" s="329" customFormat="1" ht="14.25" spans="1:3">
      <c r="A125" s="339">
        <v>2011403</v>
      </c>
      <c r="B125" s="342" t="s">
        <v>139</v>
      </c>
      <c r="C125" s="343"/>
    </row>
    <row r="126" s="329" customFormat="1" ht="14.25" spans="1:3">
      <c r="A126" s="339">
        <v>2011404</v>
      </c>
      <c r="B126" s="342" t="s">
        <v>209</v>
      </c>
      <c r="C126" s="343"/>
    </row>
    <row r="127" s="329" customFormat="1" ht="14.25" spans="1:3">
      <c r="A127" s="339">
        <v>2011405</v>
      </c>
      <c r="B127" s="342" t="s">
        <v>210</v>
      </c>
      <c r="C127" s="343"/>
    </row>
    <row r="128" s="329" customFormat="1" ht="14.25" spans="1:3">
      <c r="A128" s="339">
        <v>2011408</v>
      </c>
      <c r="B128" s="345" t="s">
        <v>211</v>
      </c>
      <c r="C128" s="343"/>
    </row>
    <row r="129" s="329" customFormat="1" ht="14.25" spans="1:3">
      <c r="A129" s="339">
        <v>2011409</v>
      </c>
      <c r="B129" s="342" t="s">
        <v>212</v>
      </c>
      <c r="C129" s="343"/>
    </row>
    <row r="130" s="329" customFormat="1" ht="14.25" spans="1:3">
      <c r="A130" s="339">
        <v>2011410</v>
      </c>
      <c r="B130" s="342" t="s">
        <v>213</v>
      </c>
      <c r="C130" s="343"/>
    </row>
    <row r="131" s="329" customFormat="1" ht="14.25" spans="1:3">
      <c r="A131" s="339">
        <v>2011411</v>
      </c>
      <c r="B131" s="342" t="s">
        <v>214</v>
      </c>
      <c r="C131" s="343"/>
    </row>
    <row r="132" s="329" customFormat="1" ht="14.25" spans="1:3">
      <c r="A132" s="339">
        <v>2011450</v>
      </c>
      <c r="B132" s="342" t="s">
        <v>146</v>
      </c>
      <c r="C132" s="343"/>
    </row>
    <row r="133" s="329" customFormat="1" ht="14.25" spans="1:3">
      <c r="A133" s="339">
        <v>2011499</v>
      </c>
      <c r="B133" s="342" t="s">
        <v>215</v>
      </c>
      <c r="C133" s="343"/>
    </row>
    <row r="134" s="331" customFormat="1" spans="1:3">
      <c r="A134" s="339">
        <v>20123</v>
      </c>
      <c r="B134" s="342" t="s">
        <v>216</v>
      </c>
      <c r="C134" s="343">
        <v>0</v>
      </c>
    </row>
    <row r="135" s="329" customFormat="1" ht="14.25" spans="1:3">
      <c r="A135" s="339">
        <v>2012301</v>
      </c>
      <c r="B135" s="342" t="s">
        <v>137</v>
      </c>
      <c r="C135" s="343"/>
    </row>
    <row r="136" s="329" customFormat="1" ht="14.25" spans="1:3">
      <c r="A136" s="339">
        <v>2012302</v>
      </c>
      <c r="B136" s="342" t="s">
        <v>138</v>
      </c>
      <c r="C136" s="343"/>
    </row>
    <row r="137" s="329" customFormat="1" ht="14.25" spans="1:3">
      <c r="A137" s="339">
        <v>2012303</v>
      </c>
      <c r="B137" s="345" t="s">
        <v>139</v>
      </c>
      <c r="C137" s="343"/>
    </row>
    <row r="138" s="329" customFormat="1" ht="14.25" spans="1:3">
      <c r="A138" s="339">
        <v>2012304</v>
      </c>
      <c r="B138" s="345" t="s">
        <v>217</v>
      </c>
      <c r="C138" s="343"/>
    </row>
    <row r="139" s="329" customFormat="1" ht="14.25" spans="1:3">
      <c r="A139" s="339">
        <v>2012350</v>
      </c>
      <c r="B139" s="345" t="s">
        <v>146</v>
      </c>
      <c r="C139" s="343"/>
    </row>
    <row r="140" s="329" customFormat="1" ht="14.25" spans="1:3">
      <c r="A140" s="339">
        <v>2012399</v>
      </c>
      <c r="B140" s="340" t="s">
        <v>218</v>
      </c>
      <c r="C140" s="343"/>
    </row>
    <row r="141" s="331" customFormat="1" spans="1:3">
      <c r="A141" s="339">
        <v>20125</v>
      </c>
      <c r="B141" s="342" t="s">
        <v>219</v>
      </c>
      <c r="C141" s="343">
        <v>0</v>
      </c>
    </row>
    <row r="142" s="329" customFormat="1" ht="14.25" spans="1:3">
      <c r="A142" s="339">
        <v>2012501</v>
      </c>
      <c r="B142" s="342" t="s">
        <v>137</v>
      </c>
      <c r="C142" s="343"/>
    </row>
    <row r="143" s="329" customFormat="1" ht="14.25" spans="1:3">
      <c r="A143" s="339">
        <v>2012502</v>
      </c>
      <c r="B143" s="345" t="s">
        <v>138</v>
      </c>
      <c r="C143" s="343"/>
    </row>
    <row r="144" s="329" customFormat="1" ht="14.25" spans="1:3">
      <c r="A144" s="339">
        <v>2012503</v>
      </c>
      <c r="B144" s="345" t="s">
        <v>139</v>
      </c>
      <c r="C144" s="343"/>
    </row>
    <row r="145" s="329" customFormat="1" ht="14.25" spans="1:3">
      <c r="A145" s="339">
        <v>2012504</v>
      </c>
      <c r="B145" s="345" t="s">
        <v>220</v>
      </c>
      <c r="C145" s="343"/>
    </row>
    <row r="146" s="329" customFormat="1" ht="14.25" spans="1:3">
      <c r="A146" s="339">
        <v>2012505</v>
      </c>
      <c r="B146" s="340" t="s">
        <v>221</v>
      </c>
      <c r="C146" s="343"/>
    </row>
    <row r="147" s="329" customFormat="1" ht="14.25" spans="1:3">
      <c r="A147" s="339">
        <v>2012550</v>
      </c>
      <c r="B147" s="342" t="s">
        <v>146</v>
      </c>
      <c r="C147" s="343"/>
    </row>
    <row r="148" s="329" customFormat="1" ht="14.25" spans="1:3">
      <c r="A148" s="339">
        <v>2012599</v>
      </c>
      <c r="B148" s="342" t="s">
        <v>222</v>
      </c>
      <c r="C148" s="343"/>
    </row>
    <row r="149" s="331" customFormat="1" spans="1:3">
      <c r="A149" s="339">
        <v>20126</v>
      </c>
      <c r="B149" s="345" t="s">
        <v>223</v>
      </c>
      <c r="C149" s="343">
        <v>206</v>
      </c>
    </row>
    <row r="150" s="329" customFormat="1" ht="14.25" spans="1:3">
      <c r="A150" s="339">
        <v>2012601</v>
      </c>
      <c r="B150" s="345" t="s">
        <v>137</v>
      </c>
      <c r="C150" s="343">
        <v>131</v>
      </c>
    </row>
    <row r="151" s="329" customFormat="1" ht="14.25" spans="1:3">
      <c r="A151" s="339">
        <v>2012602</v>
      </c>
      <c r="B151" s="345" t="s">
        <v>138</v>
      </c>
      <c r="C151" s="343">
        <v>75</v>
      </c>
    </row>
    <row r="152" s="329" customFormat="1" ht="14.25" spans="1:3">
      <c r="A152" s="339">
        <v>2012603</v>
      </c>
      <c r="B152" s="342" t="s">
        <v>139</v>
      </c>
      <c r="C152" s="343"/>
    </row>
    <row r="153" s="329" customFormat="1" ht="14.25" spans="1:3">
      <c r="A153" s="339">
        <v>2012604</v>
      </c>
      <c r="B153" s="346" t="s">
        <v>224</v>
      </c>
      <c r="C153" s="343"/>
    </row>
    <row r="154" s="329" customFormat="1" ht="14.25" spans="1:3">
      <c r="A154" s="339">
        <v>2012699</v>
      </c>
      <c r="B154" s="342" t="s">
        <v>225</v>
      </c>
      <c r="C154" s="343"/>
    </row>
    <row r="155" s="331" customFormat="1" spans="1:3">
      <c r="A155" s="339">
        <v>20128</v>
      </c>
      <c r="B155" s="345" t="s">
        <v>226</v>
      </c>
      <c r="C155" s="343">
        <v>95</v>
      </c>
    </row>
    <row r="156" s="329" customFormat="1" ht="14.25" spans="1:3">
      <c r="A156" s="339">
        <v>2012801</v>
      </c>
      <c r="B156" s="345" t="s">
        <v>137</v>
      </c>
      <c r="C156" s="343">
        <v>57</v>
      </c>
    </row>
    <row r="157" s="329" customFormat="1" ht="14.25" spans="1:3">
      <c r="A157" s="339">
        <v>2012802</v>
      </c>
      <c r="B157" s="345" t="s">
        <v>138</v>
      </c>
      <c r="C157" s="343">
        <v>38</v>
      </c>
    </row>
    <row r="158" s="329" customFormat="1" ht="14.25" spans="1:3">
      <c r="A158" s="339">
        <v>2012803</v>
      </c>
      <c r="B158" s="340" t="s">
        <v>139</v>
      </c>
      <c r="C158" s="343"/>
    </row>
    <row r="159" s="329" customFormat="1" ht="14.25" spans="1:3">
      <c r="A159" s="339">
        <v>2012804</v>
      </c>
      <c r="B159" s="342" t="s">
        <v>151</v>
      </c>
      <c r="C159" s="337"/>
    </row>
    <row r="160" s="329" customFormat="1" ht="14.25" spans="1:3">
      <c r="A160" s="339">
        <v>2012850</v>
      </c>
      <c r="B160" s="342" t="s">
        <v>146</v>
      </c>
      <c r="C160" s="343"/>
    </row>
    <row r="161" s="329" customFormat="1" ht="14.25" spans="1:3">
      <c r="A161" s="339">
        <v>2012899</v>
      </c>
      <c r="B161" s="342" t="s">
        <v>227</v>
      </c>
      <c r="C161" s="343"/>
    </row>
    <row r="162" s="331" customFormat="1" spans="1:3">
      <c r="A162" s="339">
        <v>20129</v>
      </c>
      <c r="B162" s="345" t="s">
        <v>228</v>
      </c>
      <c r="C162" s="343">
        <v>607</v>
      </c>
    </row>
    <row r="163" s="329" customFormat="1" ht="14.25" spans="1:3">
      <c r="A163" s="339">
        <v>2012901</v>
      </c>
      <c r="B163" s="345" t="s">
        <v>137</v>
      </c>
      <c r="C163" s="343">
        <v>282</v>
      </c>
    </row>
    <row r="164" s="329" customFormat="1" ht="14.25" spans="1:3">
      <c r="A164" s="339">
        <v>2012902</v>
      </c>
      <c r="B164" s="345" t="s">
        <v>138</v>
      </c>
      <c r="C164" s="343">
        <v>240</v>
      </c>
    </row>
    <row r="165" s="329" customFormat="1" ht="14.25" spans="1:3">
      <c r="A165" s="339">
        <v>2012903</v>
      </c>
      <c r="B165" s="342" t="s">
        <v>139</v>
      </c>
      <c r="C165" s="343"/>
    </row>
    <row r="166" s="329" customFormat="1" ht="14.25" spans="1:3">
      <c r="A166" s="339">
        <v>2012906</v>
      </c>
      <c r="B166" s="342" t="s">
        <v>229</v>
      </c>
      <c r="C166" s="343"/>
    </row>
    <row r="167" s="329" customFormat="1" ht="14.25" spans="1:3">
      <c r="A167" s="339">
        <v>2012950</v>
      </c>
      <c r="B167" s="345" t="s">
        <v>146</v>
      </c>
      <c r="C167" s="343">
        <v>85</v>
      </c>
    </row>
    <row r="168" s="329" customFormat="1" ht="14.25" spans="1:3">
      <c r="A168" s="339">
        <v>2012999</v>
      </c>
      <c r="B168" s="345" t="s">
        <v>230</v>
      </c>
      <c r="C168" s="343"/>
    </row>
    <row r="169" s="331" customFormat="1" spans="1:3">
      <c r="A169" s="339">
        <v>20131</v>
      </c>
      <c r="B169" s="345" t="s">
        <v>231</v>
      </c>
      <c r="C169" s="343">
        <v>985</v>
      </c>
    </row>
    <row r="170" s="329" customFormat="1" ht="14.25" spans="1:3">
      <c r="A170" s="339">
        <v>2013101</v>
      </c>
      <c r="B170" s="345" t="s">
        <v>137</v>
      </c>
      <c r="C170" s="343">
        <v>683</v>
      </c>
    </row>
    <row r="171" s="329" customFormat="1" ht="14.25" spans="1:3">
      <c r="A171" s="339">
        <v>2013102</v>
      </c>
      <c r="B171" s="342" t="s">
        <v>138</v>
      </c>
      <c r="C171" s="343">
        <v>302</v>
      </c>
    </row>
    <row r="172" s="329" customFormat="1" ht="14.25" spans="1:3">
      <c r="A172" s="339">
        <v>2013103</v>
      </c>
      <c r="B172" s="342" t="s">
        <v>139</v>
      </c>
      <c r="C172" s="343"/>
    </row>
    <row r="173" s="329" customFormat="1" ht="14.25" spans="1:3">
      <c r="A173" s="339">
        <v>2013105</v>
      </c>
      <c r="B173" s="342" t="s">
        <v>232</v>
      </c>
      <c r="C173" s="343"/>
    </row>
    <row r="174" s="329" customFormat="1" ht="14.25" spans="1:3">
      <c r="A174" s="339">
        <v>2013150</v>
      </c>
      <c r="B174" s="345" t="s">
        <v>146</v>
      </c>
      <c r="C174" s="343"/>
    </row>
    <row r="175" s="329" customFormat="1" ht="14.25" spans="1:3">
      <c r="A175" s="339">
        <v>2013199</v>
      </c>
      <c r="B175" s="345" t="s">
        <v>233</v>
      </c>
      <c r="C175" s="343"/>
    </row>
    <row r="176" s="331" customFormat="1" spans="1:3">
      <c r="A176" s="339">
        <v>20132</v>
      </c>
      <c r="B176" s="345" t="s">
        <v>234</v>
      </c>
      <c r="C176" s="343">
        <v>896</v>
      </c>
    </row>
    <row r="177" s="329" customFormat="1" ht="14.25" spans="1:3">
      <c r="A177" s="339">
        <v>2013201</v>
      </c>
      <c r="B177" s="342" t="s">
        <v>137</v>
      </c>
      <c r="C177" s="343">
        <v>325</v>
      </c>
    </row>
    <row r="178" s="329" customFormat="1" ht="14.25" spans="1:3">
      <c r="A178" s="339">
        <v>2013202</v>
      </c>
      <c r="B178" s="342" t="s">
        <v>138</v>
      </c>
      <c r="C178" s="343">
        <v>519</v>
      </c>
    </row>
    <row r="179" s="329" customFormat="1" ht="14.25" spans="1:3">
      <c r="A179" s="339">
        <v>2013203</v>
      </c>
      <c r="B179" s="342" t="s">
        <v>139</v>
      </c>
      <c r="C179" s="343"/>
    </row>
    <row r="180" s="329" customFormat="1" ht="14.25" spans="1:3">
      <c r="A180" s="339">
        <v>2013204</v>
      </c>
      <c r="B180" s="342" t="s">
        <v>235</v>
      </c>
      <c r="C180" s="343"/>
    </row>
    <row r="181" s="329" customFormat="1" ht="14.25" spans="1:3">
      <c r="A181" s="339">
        <v>2013250</v>
      </c>
      <c r="B181" s="342" t="s">
        <v>146</v>
      </c>
      <c r="C181" s="343"/>
    </row>
    <row r="182" s="329" customFormat="1" ht="14.25" spans="1:3">
      <c r="A182" s="339">
        <v>2013299</v>
      </c>
      <c r="B182" s="345" t="s">
        <v>236</v>
      </c>
      <c r="C182" s="343">
        <v>52</v>
      </c>
    </row>
    <row r="183" s="331" customFormat="1" spans="1:3">
      <c r="A183" s="339">
        <v>20133</v>
      </c>
      <c r="B183" s="345" t="s">
        <v>237</v>
      </c>
      <c r="C183" s="343">
        <v>262</v>
      </c>
    </row>
    <row r="184" s="329" customFormat="1" ht="14.25" spans="1:3">
      <c r="A184" s="339">
        <v>2013301</v>
      </c>
      <c r="B184" s="340" t="s">
        <v>137</v>
      </c>
      <c r="C184" s="343">
        <v>130</v>
      </c>
    </row>
    <row r="185" s="329" customFormat="1" ht="14.25" spans="1:3">
      <c r="A185" s="339">
        <v>2013302</v>
      </c>
      <c r="B185" s="342" t="s">
        <v>138</v>
      </c>
      <c r="C185" s="343">
        <v>132</v>
      </c>
    </row>
    <row r="186" s="329" customFormat="1" ht="14.25" spans="1:3">
      <c r="A186" s="339">
        <v>2013303</v>
      </c>
      <c r="B186" s="342" t="s">
        <v>139</v>
      </c>
      <c r="C186" s="343"/>
    </row>
    <row r="187" s="329" customFormat="1" ht="14.25" spans="1:3">
      <c r="A187" s="339">
        <v>2013304</v>
      </c>
      <c r="B187" s="342" t="s">
        <v>238</v>
      </c>
      <c r="C187" s="343"/>
    </row>
    <row r="188" s="329" customFormat="1" ht="14.25" spans="1:3">
      <c r="A188" s="339">
        <v>2013350</v>
      </c>
      <c r="B188" s="342" t="s">
        <v>146</v>
      </c>
      <c r="C188" s="343"/>
    </row>
    <row r="189" s="329" customFormat="1" ht="14.25" spans="1:3">
      <c r="A189" s="339">
        <v>2013399</v>
      </c>
      <c r="B189" s="345" t="s">
        <v>239</v>
      </c>
      <c r="C189" s="343"/>
    </row>
    <row r="190" s="331" customFormat="1" spans="1:3">
      <c r="A190" s="339">
        <v>20134</v>
      </c>
      <c r="B190" s="345" t="s">
        <v>240</v>
      </c>
      <c r="C190" s="343">
        <v>257</v>
      </c>
    </row>
    <row r="191" s="329" customFormat="1" ht="14.25" spans="1:3">
      <c r="A191" s="339">
        <v>2013401</v>
      </c>
      <c r="B191" s="345" t="s">
        <v>137</v>
      </c>
      <c r="C191" s="343">
        <v>169</v>
      </c>
    </row>
    <row r="192" s="329" customFormat="1" ht="14.25" spans="1:3">
      <c r="A192" s="339">
        <v>2013402</v>
      </c>
      <c r="B192" s="342" t="s">
        <v>138</v>
      </c>
      <c r="C192" s="343">
        <v>88</v>
      </c>
    </row>
    <row r="193" s="329" customFormat="1" ht="14.25" spans="1:3">
      <c r="A193" s="339">
        <v>2013403</v>
      </c>
      <c r="B193" s="342" t="s">
        <v>139</v>
      </c>
      <c r="C193" s="343"/>
    </row>
    <row r="194" s="329" customFormat="1" ht="14.25" spans="1:3">
      <c r="A194" s="339">
        <v>2013404</v>
      </c>
      <c r="B194" s="342" t="s">
        <v>241</v>
      </c>
      <c r="C194" s="343"/>
    </row>
    <row r="195" s="329" customFormat="1" ht="14.25" spans="1:3">
      <c r="A195" s="339">
        <v>2013405</v>
      </c>
      <c r="B195" s="342" t="s">
        <v>242</v>
      </c>
      <c r="C195" s="343"/>
    </row>
    <row r="196" s="329" customFormat="1" ht="14.25" spans="1:3">
      <c r="A196" s="339">
        <v>2013450</v>
      </c>
      <c r="B196" s="342" t="s">
        <v>146</v>
      </c>
      <c r="C196" s="337"/>
    </row>
    <row r="197" s="329" customFormat="1" ht="14.25" spans="1:3">
      <c r="A197" s="339">
        <v>2013499</v>
      </c>
      <c r="B197" s="345" t="s">
        <v>243</v>
      </c>
      <c r="C197" s="337"/>
    </row>
    <row r="198" s="331" customFormat="1" spans="1:3">
      <c r="A198" s="339">
        <v>20135</v>
      </c>
      <c r="B198" s="345" t="s">
        <v>244</v>
      </c>
      <c r="C198" s="337">
        <v>0</v>
      </c>
    </row>
    <row r="199" s="329" customFormat="1" ht="14.25" spans="1:3">
      <c r="A199" s="339">
        <v>2013501</v>
      </c>
      <c r="B199" s="345" t="s">
        <v>137</v>
      </c>
      <c r="C199" s="343"/>
    </row>
    <row r="200" s="329" customFormat="1" ht="14.25" spans="1:3">
      <c r="A200" s="339">
        <v>2013502</v>
      </c>
      <c r="B200" s="340" t="s">
        <v>138</v>
      </c>
      <c r="C200" s="343"/>
    </row>
    <row r="201" s="329" customFormat="1" ht="14.25" spans="1:3">
      <c r="A201" s="339">
        <v>2013503</v>
      </c>
      <c r="B201" s="342" t="s">
        <v>139</v>
      </c>
      <c r="C201" s="349"/>
    </row>
    <row r="202" s="329" customFormat="1" ht="14.25" spans="1:3">
      <c r="A202" s="339">
        <v>2013550</v>
      </c>
      <c r="B202" s="342" t="s">
        <v>146</v>
      </c>
      <c r="C202" s="349"/>
    </row>
    <row r="203" s="329" customFormat="1" ht="14.25" spans="1:3">
      <c r="A203" s="339">
        <v>2013599</v>
      </c>
      <c r="B203" s="342" t="s">
        <v>245</v>
      </c>
      <c r="C203" s="349"/>
    </row>
    <row r="204" s="331" customFormat="1" spans="1:3">
      <c r="A204" s="339">
        <v>20136</v>
      </c>
      <c r="B204" s="345" t="s">
        <v>246</v>
      </c>
      <c r="C204" s="349">
        <v>0</v>
      </c>
    </row>
    <row r="205" s="329" customFormat="1" ht="14.25" spans="1:3">
      <c r="A205" s="339">
        <v>2013601</v>
      </c>
      <c r="B205" s="345" t="s">
        <v>137</v>
      </c>
      <c r="C205" s="350"/>
    </row>
    <row r="206" s="329" customFormat="1" ht="14.25" spans="1:3">
      <c r="A206" s="339">
        <v>2013602</v>
      </c>
      <c r="B206" s="345" t="s">
        <v>138</v>
      </c>
      <c r="C206" s="350"/>
    </row>
    <row r="207" s="329" customFormat="1" ht="14.25" spans="1:3">
      <c r="A207" s="339">
        <v>2013603</v>
      </c>
      <c r="B207" s="342" t="s">
        <v>139</v>
      </c>
      <c r="C207" s="350"/>
    </row>
    <row r="208" s="329" customFormat="1" ht="14.25" spans="1:3">
      <c r="A208" s="339">
        <v>2013650</v>
      </c>
      <c r="B208" s="342" t="s">
        <v>146</v>
      </c>
      <c r="C208" s="350"/>
    </row>
    <row r="209" s="329" customFormat="1" ht="14.25" spans="1:3">
      <c r="A209" s="339">
        <v>2013699</v>
      </c>
      <c r="B209" s="342" t="s">
        <v>247</v>
      </c>
      <c r="C209" s="350"/>
    </row>
    <row r="210" s="331" customFormat="1" spans="1:3">
      <c r="A210" s="339">
        <v>20137</v>
      </c>
      <c r="B210" s="342" t="s">
        <v>248</v>
      </c>
      <c r="C210" s="350">
        <v>49</v>
      </c>
    </row>
    <row r="211" s="329" customFormat="1" ht="14.25" spans="1:3">
      <c r="A211" s="339">
        <v>2013701</v>
      </c>
      <c r="B211" s="342" t="s">
        <v>137</v>
      </c>
      <c r="C211" s="350">
        <v>49</v>
      </c>
    </row>
    <row r="212" s="329" customFormat="1" ht="14.25" spans="1:3">
      <c r="A212" s="339">
        <v>2013702</v>
      </c>
      <c r="B212" s="342" t="s">
        <v>138</v>
      </c>
      <c r="C212" s="350"/>
    </row>
    <row r="213" s="329" customFormat="1" ht="14.25" spans="1:3">
      <c r="A213" s="339">
        <v>2013703</v>
      </c>
      <c r="B213" s="342" t="s">
        <v>139</v>
      </c>
      <c r="C213" s="349"/>
    </row>
    <row r="214" s="329" customFormat="1" ht="14.25" spans="1:3">
      <c r="A214" s="339">
        <v>2013704</v>
      </c>
      <c r="B214" s="342" t="s">
        <v>249</v>
      </c>
      <c r="C214" s="349"/>
    </row>
    <row r="215" s="329" customFormat="1" ht="14.25" spans="1:3">
      <c r="A215" s="339">
        <v>2013750</v>
      </c>
      <c r="B215" s="342" t="s">
        <v>146</v>
      </c>
      <c r="C215" s="349"/>
    </row>
    <row r="216" s="329" customFormat="1" ht="14.25" spans="1:3">
      <c r="A216" s="339">
        <v>2013799</v>
      </c>
      <c r="B216" s="342" t="s">
        <v>250</v>
      </c>
      <c r="C216" s="349"/>
    </row>
    <row r="217" s="331" customFormat="1" spans="1:3">
      <c r="A217" s="339">
        <v>20138</v>
      </c>
      <c r="B217" s="342" t="s">
        <v>251</v>
      </c>
      <c r="C217" s="349">
        <v>3150</v>
      </c>
    </row>
    <row r="218" s="329" customFormat="1" ht="14.25" spans="1:3">
      <c r="A218" s="339">
        <v>2013801</v>
      </c>
      <c r="B218" s="342" t="s">
        <v>137</v>
      </c>
      <c r="C218" s="343">
        <v>2277</v>
      </c>
    </row>
    <row r="219" s="329" customFormat="1" ht="14.25" spans="1:3">
      <c r="A219" s="339">
        <v>2013802</v>
      </c>
      <c r="B219" s="342" t="s">
        <v>138</v>
      </c>
      <c r="C219" s="343">
        <v>60</v>
      </c>
    </row>
    <row r="220" s="329" customFormat="1" ht="14.25" spans="1:3">
      <c r="A220" s="339">
        <v>2013803</v>
      </c>
      <c r="B220" s="342" t="s">
        <v>139</v>
      </c>
      <c r="C220" s="343"/>
    </row>
    <row r="221" s="329" customFormat="1" ht="14.25" spans="1:3">
      <c r="A221" s="339">
        <v>2013804</v>
      </c>
      <c r="B221" s="342" t="s">
        <v>252</v>
      </c>
      <c r="C221" s="344">
        <v>150</v>
      </c>
    </row>
    <row r="222" s="329" customFormat="1" ht="14.25" spans="1:3">
      <c r="A222" s="339">
        <v>2013805</v>
      </c>
      <c r="B222" s="342" t="s">
        <v>253</v>
      </c>
      <c r="C222" s="344">
        <v>148</v>
      </c>
    </row>
    <row r="223" s="329" customFormat="1" ht="14.25" spans="1:3">
      <c r="A223" s="339">
        <v>2013808</v>
      </c>
      <c r="B223" s="342" t="s">
        <v>178</v>
      </c>
      <c r="C223" s="344">
        <v>10</v>
      </c>
    </row>
    <row r="224" s="329" customFormat="1" ht="14.25" spans="1:3">
      <c r="A224" s="339">
        <v>2013810</v>
      </c>
      <c r="B224" s="342" t="s">
        <v>254</v>
      </c>
      <c r="C224" s="344">
        <v>7</v>
      </c>
    </row>
    <row r="225" s="329" customFormat="1" ht="14.25" spans="1:3">
      <c r="A225" s="339">
        <v>2013812</v>
      </c>
      <c r="B225" s="342" t="s">
        <v>255</v>
      </c>
      <c r="C225" s="344">
        <v>36</v>
      </c>
    </row>
    <row r="226" s="329" customFormat="1" ht="14.25" spans="1:3">
      <c r="A226" s="339">
        <v>2013813</v>
      </c>
      <c r="B226" s="342" t="s">
        <v>256</v>
      </c>
      <c r="C226" s="344"/>
    </row>
    <row r="227" s="329" customFormat="1" ht="14.25" spans="1:3">
      <c r="A227" s="339">
        <v>2013814</v>
      </c>
      <c r="B227" s="342" t="s">
        <v>257</v>
      </c>
      <c r="C227" s="344"/>
    </row>
    <row r="228" s="329" customFormat="1" ht="14.25" spans="1:3">
      <c r="A228" s="339">
        <v>2013815</v>
      </c>
      <c r="B228" s="342" t="s">
        <v>258</v>
      </c>
      <c r="C228" s="344">
        <v>137</v>
      </c>
    </row>
    <row r="229" s="329" customFormat="1" ht="14.25" spans="1:3">
      <c r="A229" s="339">
        <v>2013816</v>
      </c>
      <c r="B229" s="342" t="s">
        <v>259</v>
      </c>
      <c r="C229" s="344">
        <v>155</v>
      </c>
    </row>
    <row r="230" s="329" customFormat="1" ht="14.25" spans="1:3">
      <c r="A230" s="339">
        <v>2013850</v>
      </c>
      <c r="B230" s="342" t="s">
        <v>146</v>
      </c>
      <c r="C230" s="344"/>
    </row>
    <row r="231" s="329" customFormat="1" ht="14.25" spans="1:3">
      <c r="A231" s="339">
        <v>2013899</v>
      </c>
      <c r="B231" s="342" t="s">
        <v>260</v>
      </c>
      <c r="C231" s="344">
        <v>170</v>
      </c>
    </row>
    <row r="232" s="331" customFormat="1" spans="1:3">
      <c r="A232" s="339">
        <v>20199</v>
      </c>
      <c r="B232" s="342" t="s">
        <v>261</v>
      </c>
      <c r="C232" s="343">
        <v>1310</v>
      </c>
    </row>
    <row r="233" s="329" customFormat="1" ht="14.25" spans="1:3">
      <c r="A233" s="339">
        <v>2019901</v>
      </c>
      <c r="B233" s="345" t="s">
        <v>262</v>
      </c>
      <c r="C233" s="343"/>
    </row>
    <row r="234" s="329" customFormat="1" ht="14.25" spans="1:3">
      <c r="A234" s="339">
        <v>2019999</v>
      </c>
      <c r="B234" s="345" t="s">
        <v>263</v>
      </c>
      <c r="C234" s="343">
        <v>1310</v>
      </c>
    </row>
    <row r="235" s="329" customFormat="1" ht="14.25" spans="1:3">
      <c r="A235" s="339">
        <v>202</v>
      </c>
      <c r="B235" s="340" t="s">
        <v>264</v>
      </c>
      <c r="C235" s="343">
        <v>0</v>
      </c>
    </row>
    <row r="236" s="331" customFormat="1" spans="1:3">
      <c r="A236" s="339">
        <v>20205</v>
      </c>
      <c r="B236" s="342" t="s">
        <v>265</v>
      </c>
      <c r="C236" s="343"/>
    </row>
    <row r="237" s="331" customFormat="1" spans="1:3">
      <c r="A237" s="339">
        <v>20206</v>
      </c>
      <c r="B237" s="342" t="s">
        <v>266</v>
      </c>
      <c r="C237" s="343"/>
    </row>
    <row r="238" s="331" customFormat="1" spans="1:3">
      <c r="A238" s="339">
        <v>20299</v>
      </c>
      <c r="B238" s="342" t="s">
        <v>267</v>
      </c>
      <c r="C238" s="343"/>
    </row>
    <row r="239" s="329" customFormat="1" ht="14.25" spans="1:3">
      <c r="A239" s="339">
        <v>203</v>
      </c>
      <c r="B239" s="340" t="s">
        <v>268</v>
      </c>
      <c r="C239" s="343">
        <v>300</v>
      </c>
    </row>
    <row r="240" s="331" customFormat="1" spans="1:3">
      <c r="A240" s="339">
        <v>20306</v>
      </c>
      <c r="B240" s="345" t="s">
        <v>269</v>
      </c>
      <c r="C240" s="343">
        <v>300</v>
      </c>
    </row>
    <row r="241" s="329" customFormat="1" ht="14.25" spans="1:3">
      <c r="A241" s="339">
        <v>2030601</v>
      </c>
      <c r="B241" s="345" t="s">
        <v>270</v>
      </c>
      <c r="C241" s="343"/>
    </row>
    <row r="242" s="329" customFormat="1" ht="14.25" spans="1:3">
      <c r="A242" s="339">
        <v>2030602</v>
      </c>
      <c r="B242" s="342" t="s">
        <v>271</v>
      </c>
      <c r="C242" s="343"/>
    </row>
    <row r="243" s="329" customFormat="1" ht="14.25" spans="1:3">
      <c r="A243" s="339">
        <v>2030603</v>
      </c>
      <c r="B243" s="342" t="s">
        <v>272</v>
      </c>
      <c r="C243" s="343"/>
    </row>
    <row r="244" s="329" customFormat="1" ht="14.25" spans="1:3">
      <c r="A244" s="339">
        <v>2030604</v>
      </c>
      <c r="B244" s="342" t="s">
        <v>273</v>
      </c>
      <c r="C244" s="343"/>
    </row>
    <row r="245" s="329" customFormat="1" ht="14.25" spans="1:3">
      <c r="A245" s="339">
        <v>2030607</v>
      </c>
      <c r="B245" s="345" t="s">
        <v>274</v>
      </c>
      <c r="C245" s="343"/>
    </row>
    <row r="246" s="329" customFormat="1" ht="14.25" spans="1:3">
      <c r="A246" s="339">
        <v>2030608</v>
      </c>
      <c r="B246" s="345" t="s">
        <v>275</v>
      </c>
      <c r="C246" s="343"/>
    </row>
    <row r="247" s="329" customFormat="1" ht="14.25" spans="1:3">
      <c r="A247" s="339">
        <v>2030699</v>
      </c>
      <c r="B247" s="345" t="s">
        <v>276</v>
      </c>
      <c r="C247" s="343">
        <v>300</v>
      </c>
    </row>
    <row r="248" s="331" customFormat="1" spans="1:3">
      <c r="A248" s="339">
        <v>20399</v>
      </c>
      <c r="B248" s="345" t="s">
        <v>277</v>
      </c>
      <c r="C248" s="343"/>
    </row>
    <row r="249" s="329" customFormat="1" ht="14.25" spans="1:3">
      <c r="A249" s="339">
        <v>204</v>
      </c>
      <c r="B249" s="340" t="s">
        <v>278</v>
      </c>
      <c r="C249" s="343">
        <v>12923</v>
      </c>
    </row>
    <row r="250" s="331" customFormat="1" spans="1:3">
      <c r="A250" s="339">
        <v>20401</v>
      </c>
      <c r="B250" s="342" t="s">
        <v>279</v>
      </c>
      <c r="C250" s="343">
        <v>30</v>
      </c>
    </row>
    <row r="251" s="329" customFormat="1" ht="14.25" spans="1:3">
      <c r="A251" s="339">
        <v>2040101</v>
      </c>
      <c r="B251" s="342" t="s">
        <v>280</v>
      </c>
      <c r="C251" s="343">
        <v>30</v>
      </c>
    </row>
    <row r="252" s="329" customFormat="1" ht="14.25" spans="1:3">
      <c r="A252" s="339">
        <v>2040199</v>
      </c>
      <c r="B252" s="345" t="s">
        <v>281</v>
      </c>
      <c r="C252" s="343"/>
    </row>
    <row r="253" s="331" customFormat="1" spans="1:3">
      <c r="A253" s="339">
        <v>20402</v>
      </c>
      <c r="B253" s="345" t="s">
        <v>282</v>
      </c>
      <c r="C253" s="343">
        <v>11411</v>
      </c>
    </row>
    <row r="254" s="329" customFormat="1" ht="14.25" spans="1:3">
      <c r="A254" s="339">
        <v>2040201</v>
      </c>
      <c r="B254" s="345" t="s">
        <v>137</v>
      </c>
      <c r="C254" s="343">
        <v>6799</v>
      </c>
    </row>
    <row r="255" s="329" customFormat="1" ht="14.25" spans="1:3">
      <c r="A255" s="339">
        <v>2040202</v>
      </c>
      <c r="B255" s="345" t="s">
        <v>138</v>
      </c>
      <c r="C255" s="343">
        <v>300</v>
      </c>
    </row>
    <row r="256" s="329" customFormat="1" ht="14.25" spans="1:3">
      <c r="A256" s="339">
        <v>2040203</v>
      </c>
      <c r="B256" s="345" t="s">
        <v>139</v>
      </c>
      <c r="C256" s="343"/>
    </row>
    <row r="257" s="329" customFormat="1" ht="14.25" spans="1:3">
      <c r="A257" s="339">
        <v>2040219</v>
      </c>
      <c r="B257" s="345" t="s">
        <v>178</v>
      </c>
      <c r="C257" s="343">
        <v>1460</v>
      </c>
    </row>
    <row r="258" s="329" customFormat="1" ht="14.25" spans="1:3">
      <c r="A258" s="339">
        <v>2040220</v>
      </c>
      <c r="B258" s="345" t="s">
        <v>283</v>
      </c>
      <c r="C258" s="343">
        <v>2832</v>
      </c>
    </row>
    <row r="259" s="329" customFormat="1" ht="14.25" spans="1:3">
      <c r="A259" s="339">
        <v>2040221</v>
      </c>
      <c r="B259" s="345" t="s">
        <v>284</v>
      </c>
      <c r="C259" s="343"/>
    </row>
    <row r="260" s="329" customFormat="1" ht="14.25" spans="1:3">
      <c r="A260" s="339">
        <v>2040222</v>
      </c>
      <c r="B260" s="345" t="s">
        <v>285</v>
      </c>
      <c r="C260" s="343"/>
    </row>
    <row r="261" s="329" customFormat="1" ht="14.25" spans="1:3">
      <c r="A261" s="339">
        <v>2040223</v>
      </c>
      <c r="B261" s="345" t="s">
        <v>286</v>
      </c>
      <c r="C261" s="343"/>
    </row>
    <row r="262" s="329" customFormat="1" ht="14.25" spans="1:3">
      <c r="A262" s="339">
        <v>2040250</v>
      </c>
      <c r="B262" s="345" t="s">
        <v>146</v>
      </c>
      <c r="C262" s="343"/>
    </row>
    <row r="263" s="329" customFormat="1" ht="14.25" spans="1:3">
      <c r="A263" s="339">
        <v>2040299</v>
      </c>
      <c r="B263" s="345" t="s">
        <v>287</v>
      </c>
      <c r="C263" s="343">
        <v>20</v>
      </c>
    </row>
    <row r="264" s="331" customFormat="1" spans="1:3">
      <c r="A264" s="339">
        <v>20403</v>
      </c>
      <c r="B264" s="342" t="s">
        <v>288</v>
      </c>
      <c r="C264" s="343">
        <v>0</v>
      </c>
    </row>
    <row r="265" s="329" customFormat="1" ht="14.25" spans="1:3">
      <c r="A265" s="339">
        <v>2040301</v>
      </c>
      <c r="B265" s="342" t="s">
        <v>137</v>
      </c>
      <c r="C265" s="343"/>
    </row>
    <row r="266" s="329" customFormat="1" ht="14.25" spans="1:3">
      <c r="A266" s="339">
        <v>2040302</v>
      </c>
      <c r="B266" s="342" t="s">
        <v>138</v>
      </c>
      <c r="C266" s="343"/>
    </row>
    <row r="267" s="329" customFormat="1" ht="14.25" spans="1:3">
      <c r="A267" s="339">
        <v>2040303</v>
      </c>
      <c r="B267" s="345" t="s">
        <v>139</v>
      </c>
      <c r="C267" s="343"/>
    </row>
    <row r="268" s="329" customFormat="1" ht="14.25" spans="1:3">
      <c r="A268" s="339">
        <v>2040304</v>
      </c>
      <c r="B268" s="345" t="s">
        <v>289</v>
      </c>
      <c r="C268" s="343"/>
    </row>
    <row r="269" s="329" customFormat="1" ht="14.25" spans="1:3">
      <c r="A269" s="339">
        <v>2040350</v>
      </c>
      <c r="B269" s="345" t="s">
        <v>146</v>
      </c>
      <c r="C269" s="343"/>
    </row>
    <row r="270" s="329" customFormat="1" ht="14.25" spans="1:3">
      <c r="A270" s="339">
        <v>2040399</v>
      </c>
      <c r="B270" s="340" t="s">
        <v>290</v>
      </c>
      <c r="C270" s="343"/>
    </row>
    <row r="271" s="331" customFormat="1" spans="1:3">
      <c r="A271" s="339">
        <v>20404</v>
      </c>
      <c r="B271" s="346" t="s">
        <v>291</v>
      </c>
      <c r="C271" s="343">
        <v>0</v>
      </c>
    </row>
    <row r="272" s="329" customFormat="1" ht="14.25" spans="1:3">
      <c r="A272" s="339">
        <v>2040401</v>
      </c>
      <c r="B272" s="342" t="s">
        <v>137</v>
      </c>
      <c r="C272" s="343"/>
    </row>
    <row r="273" s="329" customFormat="1" ht="14.25" spans="1:3">
      <c r="A273" s="339">
        <v>2040402</v>
      </c>
      <c r="B273" s="342" t="s">
        <v>138</v>
      </c>
      <c r="C273" s="343"/>
    </row>
    <row r="274" s="329" customFormat="1" ht="14.25" spans="1:3">
      <c r="A274" s="339">
        <v>2040403</v>
      </c>
      <c r="B274" s="345" t="s">
        <v>139</v>
      </c>
      <c r="C274" s="343"/>
    </row>
    <row r="275" s="329" customFormat="1" ht="14.25" spans="1:3">
      <c r="A275" s="339">
        <v>2040409</v>
      </c>
      <c r="B275" s="345" t="s">
        <v>292</v>
      </c>
      <c r="C275" s="343"/>
    </row>
    <row r="276" s="329" customFormat="1" ht="14.25" spans="1:3">
      <c r="A276" s="339">
        <v>2040410</v>
      </c>
      <c r="B276" s="345" t="s">
        <v>293</v>
      </c>
      <c r="C276" s="343"/>
    </row>
    <row r="277" s="329" customFormat="1" ht="14.25" spans="1:3">
      <c r="A277" s="339">
        <v>2040450</v>
      </c>
      <c r="B277" s="345" t="s">
        <v>146</v>
      </c>
      <c r="C277" s="343"/>
    </row>
    <row r="278" s="329" customFormat="1" ht="14.25" spans="1:3">
      <c r="A278" s="339">
        <v>2040499</v>
      </c>
      <c r="B278" s="345" t="s">
        <v>294</v>
      </c>
      <c r="C278" s="343"/>
    </row>
    <row r="279" s="331" customFormat="1" spans="1:3">
      <c r="A279" s="339">
        <v>20405</v>
      </c>
      <c r="B279" s="340" t="s">
        <v>295</v>
      </c>
      <c r="C279" s="343">
        <v>0</v>
      </c>
    </row>
    <row r="280" s="329" customFormat="1" ht="14.25" spans="1:3">
      <c r="A280" s="339">
        <v>2040501</v>
      </c>
      <c r="B280" s="342" t="s">
        <v>137</v>
      </c>
      <c r="C280" s="343"/>
    </row>
    <row r="281" s="329" customFormat="1" ht="14.25" spans="1:3">
      <c r="A281" s="339">
        <v>2040502</v>
      </c>
      <c r="B281" s="342" t="s">
        <v>138</v>
      </c>
      <c r="C281" s="343"/>
    </row>
    <row r="282" s="329" customFormat="1" ht="14.25" spans="1:3">
      <c r="A282" s="339">
        <v>2040503</v>
      </c>
      <c r="B282" s="342" t="s">
        <v>139</v>
      </c>
      <c r="C282" s="343"/>
    </row>
    <row r="283" s="329" customFormat="1" ht="14.25" spans="1:3">
      <c r="A283" s="339">
        <v>2040504</v>
      </c>
      <c r="B283" s="345" t="s">
        <v>296</v>
      </c>
      <c r="C283" s="343"/>
    </row>
    <row r="284" s="329" customFormat="1" ht="14.25" spans="1:3">
      <c r="A284" s="339">
        <v>2040505</v>
      </c>
      <c r="B284" s="345" t="s">
        <v>297</v>
      </c>
      <c r="C284" s="343"/>
    </row>
    <row r="285" s="329" customFormat="1" ht="14.25" spans="1:3">
      <c r="A285" s="339">
        <v>2040506</v>
      </c>
      <c r="B285" s="345" t="s">
        <v>298</v>
      </c>
      <c r="C285" s="343"/>
    </row>
    <row r="286" s="329" customFormat="1" ht="14.25" spans="1:3">
      <c r="A286" s="339">
        <v>2040550</v>
      </c>
      <c r="B286" s="342" t="s">
        <v>146</v>
      </c>
      <c r="C286" s="343"/>
    </row>
    <row r="287" s="329" customFormat="1" ht="14.25" spans="1:3">
      <c r="A287" s="339">
        <v>2040599</v>
      </c>
      <c r="B287" s="342" t="s">
        <v>299</v>
      </c>
      <c r="C287" s="343"/>
    </row>
    <row r="288" s="331" customFormat="1" spans="1:3">
      <c r="A288" s="339">
        <v>20406</v>
      </c>
      <c r="B288" s="342" t="s">
        <v>300</v>
      </c>
      <c r="C288" s="343">
        <v>1272</v>
      </c>
    </row>
    <row r="289" s="329" customFormat="1" ht="14.25" spans="1:3">
      <c r="A289" s="339">
        <v>2040601</v>
      </c>
      <c r="B289" s="345" t="s">
        <v>137</v>
      </c>
      <c r="C289" s="343">
        <v>994</v>
      </c>
    </row>
    <row r="290" s="329" customFormat="1" ht="14.25" spans="1:3">
      <c r="A290" s="339">
        <v>2040602</v>
      </c>
      <c r="B290" s="345" t="s">
        <v>138</v>
      </c>
      <c r="C290" s="343">
        <v>106</v>
      </c>
    </row>
    <row r="291" s="329" customFormat="1" ht="14.25" spans="1:3">
      <c r="A291" s="339">
        <v>2040603</v>
      </c>
      <c r="B291" s="345" t="s">
        <v>139</v>
      </c>
      <c r="C291" s="343"/>
    </row>
    <row r="292" s="329" customFormat="1" ht="14.25" spans="1:3">
      <c r="A292" s="339">
        <v>2040604</v>
      </c>
      <c r="B292" s="340" t="s">
        <v>301</v>
      </c>
      <c r="C292" s="343"/>
    </row>
    <row r="293" s="329" customFormat="1" ht="14.25" spans="1:3">
      <c r="A293" s="339">
        <v>2040605</v>
      </c>
      <c r="B293" s="342" t="s">
        <v>302</v>
      </c>
      <c r="C293" s="343">
        <v>36</v>
      </c>
    </row>
    <row r="294" s="329" customFormat="1" ht="14.25" spans="1:3">
      <c r="A294" s="339">
        <v>2040606</v>
      </c>
      <c r="B294" s="342" t="s">
        <v>303</v>
      </c>
      <c r="C294" s="343"/>
    </row>
    <row r="295" s="329" customFormat="1" ht="14.25" spans="1:3">
      <c r="A295" s="339">
        <v>2040607</v>
      </c>
      <c r="B295" s="346" t="s">
        <v>304</v>
      </c>
      <c r="C295" s="343">
        <v>46</v>
      </c>
    </row>
    <row r="296" s="329" customFormat="1" ht="14.25" spans="1:3">
      <c r="A296" s="339">
        <v>2040608</v>
      </c>
      <c r="B296" s="345" t="s">
        <v>305</v>
      </c>
      <c r="C296" s="343"/>
    </row>
    <row r="297" s="329" customFormat="1" ht="14.25" spans="1:3">
      <c r="A297" s="339">
        <v>2040610</v>
      </c>
      <c r="B297" s="345" t="s">
        <v>306</v>
      </c>
      <c r="C297" s="343">
        <v>90</v>
      </c>
    </row>
    <row r="298" s="329" customFormat="1" ht="14.25" spans="1:3">
      <c r="A298" s="339">
        <v>2040612</v>
      </c>
      <c r="B298" s="345" t="s">
        <v>307</v>
      </c>
      <c r="C298" s="343"/>
    </row>
    <row r="299" s="329" customFormat="1" ht="14.25" spans="1:3">
      <c r="A299" s="339">
        <v>2040613</v>
      </c>
      <c r="B299" s="345" t="s">
        <v>178</v>
      </c>
      <c r="C299" s="343"/>
    </row>
    <row r="300" s="329" customFormat="1" ht="14.25" spans="1:3">
      <c r="A300" s="339">
        <v>2040650</v>
      </c>
      <c r="B300" s="345" t="s">
        <v>146</v>
      </c>
      <c r="C300" s="343"/>
    </row>
    <row r="301" s="329" customFormat="1" ht="14.25" spans="1:3">
      <c r="A301" s="339">
        <v>2040699</v>
      </c>
      <c r="B301" s="342" t="s">
        <v>308</v>
      </c>
      <c r="C301" s="343"/>
    </row>
    <row r="302" s="331" customFormat="1" spans="1:3">
      <c r="A302" s="339">
        <v>20407</v>
      </c>
      <c r="B302" s="346" t="s">
        <v>309</v>
      </c>
      <c r="C302" s="343">
        <v>0</v>
      </c>
    </row>
    <row r="303" s="329" customFormat="1" ht="14.25" spans="1:3">
      <c r="A303" s="339">
        <v>2040701</v>
      </c>
      <c r="B303" s="342" t="s">
        <v>137</v>
      </c>
      <c r="C303" s="343"/>
    </row>
    <row r="304" s="329" customFormat="1" ht="14.25" spans="1:3">
      <c r="A304" s="339">
        <v>2040702</v>
      </c>
      <c r="B304" s="345" t="s">
        <v>138</v>
      </c>
      <c r="C304" s="343"/>
    </row>
    <row r="305" s="329" customFormat="1" ht="14.25" spans="1:3">
      <c r="A305" s="339">
        <v>2040703</v>
      </c>
      <c r="B305" s="345" t="s">
        <v>139</v>
      </c>
      <c r="C305" s="343"/>
    </row>
    <row r="306" s="329" customFormat="1" ht="14.25" spans="1:3">
      <c r="A306" s="339">
        <v>2040704</v>
      </c>
      <c r="B306" s="345" t="s">
        <v>310</v>
      </c>
      <c r="C306" s="343"/>
    </row>
    <row r="307" s="329" customFormat="1" ht="14.25" spans="1:3">
      <c r="A307" s="339">
        <v>2040705</v>
      </c>
      <c r="B307" s="340" t="s">
        <v>311</v>
      </c>
      <c r="C307" s="343"/>
    </row>
    <row r="308" s="329" customFormat="1" ht="14.25" spans="1:3">
      <c r="A308" s="339">
        <v>2040706</v>
      </c>
      <c r="B308" s="342" t="s">
        <v>312</v>
      </c>
      <c r="C308" s="343"/>
    </row>
    <row r="309" s="329" customFormat="1" ht="14.25" spans="1:3">
      <c r="A309" s="339">
        <v>2040707</v>
      </c>
      <c r="B309" s="342" t="s">
        <v>178</v>
      </c>
      <c r="C309" s="343"/>
    </row>
    <row r="310" s="329" customFormat="1" ht="14.25" spans="1:3">
      <c r="A310" s="339">
        <v>2040750</v>
      </c>
      <c r="B310" s="342" t="s">
        <v>146</v>
      </c>
      <c r="C310" s="343"/>
    </row>
    <row r="311" s="329" customFormat="1" ht="14.25" spans="1:3">
      <c r="A311" s="339">
        <v>2040799</v>
      </c>
      <c r="B311" s="342" t="s">
        <v>313</v>
      </c>
      <c r="C311" s="343"/>
    </row>
    <row r="312" s="331" customFormat="1" spans="1:3">
      <c r="A312" s="339">
        <v>20408</v>
      </c>
      <c r="B312" s="345" t="s">
        <v>314</v>
      </c>
      <c r="C312" s="343">
        <v>0</v>
      </c>
    </row>
    <row r="313" s="329" customFormat="1" ht="14.25" spans="1:3">
      <c r="A313" s="339">
        <v>2040801</v>
      </c>
      <c r="B313" s="345" t="s">
        <v>137</v>
      </c>
      <c r="C313" s="343"/>
    </row>
    <row r="314" s="329" customFormat="1" ht="14.25" spans="1:3">
      <c r="A314" s="339">
        <v>2040802</v>
      </c>
      <c r="B314" s="345" t="s">
        <v>138</v>
      </c>
      <c r="C314" s="343"/>
    </row>
    <row r="315" s="329" customFormat="1" ht="14.25" spans="1:3">
      <c r="A315" s="339">
        <v>2040803</v>
      </c>
      <c r="B315" s="342" t="s">
        <v>139</v>
      </c>
      <c r="C315" s="343"/>
    </row>
    <row r="316" s="329" customFormat="1" ht="14.25" spans="1:3">
      <c r="A316" s="339">
        <v>2040804</v>
      </c>
      <c r="B316" s="342" t="s">
        <v>315</v>
      </c>
      <c r="C316" s="343"/>
    </row>
    <row r="317" s="329" customFormat="1" ht="14.25" spans="1:3">
      <c r="A317" s="339">
        <v>2040805</v>
      </c>
      <c r="B317" s="342" t="s">
        <v>316</v>
      </c>
      <c r="C317" s="343"/>
    </row>
    <row r="318" s="329" customFormat="1" ht="14.25" spans="1:3">
      <c r="A318" s="339">
        <v>2040806</v>
      </c>
      <c r="B318" s="345" t="s">
        <v>317</v>
      </c>
      <c r="C318" s="343"/>
    </row>
    <row r="319" s="329" customFormat="1" ht="14.25" spans="1:3">
      <c r="A319" s="339">
        <v>2040807</v>
      </c>
      <c r="B319" s="345" t="s">
        <v>178</v>
      </c>
      <c r="C319" s="343"/>
    </row>
    <row r="320" s="329" customFormat="1" ht="14.25" spans="1:3">
      <c r="A320" s="339">
        <v>2040850</v>
      </c>
      <c r="B320" s="345" t="s">
        <v>146</v>
      </c>
      <c r="C320" s="343"/>
    </row>
    <row r="321" s="329" customFormat="1" ht="14.25" spans="1:3">
      <c r="A321" s="339">
        <v>2040899</v>
      </c>
      <c r="B321" s="345" t="s">
        <v>318</v>
      </c>
      <c r="C321" s="343"/>
    </row>
    <row r="322" s="331" customFormat="1" spans="1:3">
      <c r="A322" s="339">
        <v>20409</v>
      </c>
      <c r="B322" s="340" t="s">
        <v>319</v>
      </c>
      <c r="C322" s="343">
        <v>0</v>
      </c>
    </row>
    <row r="323" s="329" customFormat="1" ht="14.25" spans="1:3">
      <c r="A323" s="339">
        <v>2040901</v>
      </c>
      <c r="B323" s="342" t="s">
        <v>137</v>
      </c>
      <c r="C323" s="343"/>
    </row>
    <row r="324" s="329" customFormat="1" ht="14.25" spans="1:3">
      <c r="A324" s="339">
        <v>2040902</v>
      </c>
      <c r="B324" s="342" t="s">
        <v>138</v>
      </c>
      <c r="C324" s="343"/>
    </row>
    <row r="325" s="329" customFormat="1" ht="14.25" spans="1:3">
      <c r="A325" s="339">
        <v>2040903</v>
      </c>
      <c r="B325" s="346" t="s">
        <v>139</v>
      </c>
      <c r="C325" s="343"/>
    </row>
    <row r="326" s="329" customFormat="1" ht="14.25" spans="1:3">
      <c r="A326" s="339">
        <v>2040904</v>
      </c>
      <c r="B326" s="347" t="s">
        <v>320</v>
      </c>
      <c r="C326" s="343"/>
    </row>
    <row r="327" s="329" customFormat="1" ht="14.25" spans="1:3">
      <c r="A327" s="339">
        <v>2040905</v>
      </c>
      <c r="B327" s="345" t="s">
        <v>321</v>
      </c>
      <c r="C327" s="343"/>
    </row>
    <row r="328" s="329" customFormat="1" ht="14.25" spans="1:3">
      <c r="A328" s="339">
        <v>2040950</v>
      </c>
      <c r="B328" s="345" t="s">
        <v>146</v>
      </c>
      <c r="C328" s="343"/>
    </row>
    <row r="329" s="329" customFormat="1" ht="14.25" spans="1:3">
      <c r="A329" s="339">
        <v>2040999</v>
      </c>
      <c r="B329" s="342" t="s">
        <v>322</v>
      </c>
      <c r="C329" s="343"/>
    </row>
    <row r="330" s="331" customFormat="1" spans="1:3">
      <c r="A330" s="339">
        <v>20410</v>
      </c>
      <c r="B330" s="342" t="s">
        <v>323</v>
      </c>
      <c r="C330" s="343">
        <v>0</v>
      </c>
    </row>
    <row r="331" s="329" customFormat="1" ht="14.25" spans="1:3">
      <c r="A331" s="339">
        <v>2041001</v>
      </c>
      <c r="B331" s="342" t="s">
        <v>137</v>
      </c>
      <c r="C331" s="343"/>
    </row>
    <row r="332" s="329" customFormat="1" ht="14.25" spans="1:3">
      <c r="A332" s="339">
        <v>2041002</v>
      </c>
      <c r="B332" s="345" t="s">
        <v>138</v>
      </c>
      <c r="C332" s="343"/>
    </row>
    <row r="333" s="329" customFormat="1" ht="14.25" spans="1:3">
      <c r="A333" s="339">
        <v>2041006</v>
      </c>
      <c r="B333" s="342" t="s">
        <v>178</v>
      </c>
      <c r="C333" s="343"/>
    </row>
    <row r="334" s="329" customFormat="1" ht="14.25" spans="1:3">
      <c r="A334" s="339">
        <v>2041007</v>
      </c>
      <c r="B334" s="345" t="s">
        <v>324</v>
      </c>
      <c r="C334" s="343"/>
    </row>
    <row r="335" s="329" customFormat="1" ht="14.25" spans="1:3">
      <c r="A335" s="339">
        <v>2041099</v>
      </c>
      <c r="B335" s="342" t="s">
        <v>325</v>
      </c>
      <c r="C335" s="343"/>
    </row>
    <row r="336" s="331" customFormat="1" spans="1:3">
      <c r="A336" s="339">
        <v>20499</v>
      </c>
      <c r="B336" s="342" t="s">
        <v>326</v>
      </c>
      <c r="C336" s="343">
        <v>210</v>
      </c>
    </row>
    <row r="337" s="329" customFormat="1" ht="14.25" spans="1:3">
      <c r="A337" s="339">
        <v>2049902</v>
      </c>
      <c r="B337" s="342" t="s">
        <v>327</v>
      </c>
      <c r="C337" s="343"/>
    </row>
    <row r="338" s="329" customFormat="1" ht="14.25" spans="1:3">
      <c r="A338" s="339">
        <v>2049999</v>
      </c>
      <c r="B338" s="342" t="s">
        <v>328</v>
      </c>
      <c r="C338" s="343">
        <v>210</v>
      </c>
    </row>
    <row r="339" s="329" customFormat="1" ht="14.25" spans="1:3">
      <c r="A339" s="339">
        <v>205</v>
      </c>
      <c r="B339" s="340" t="s">
        <v>329</v>
      </c>
      <c r="C339" s="343">
        <v>64116</v>
      </c>
    </row>
    <row r="340" s="331" customFormat="1" spans="1:3">
      <c r="A340" s="339">
        <v>20501</v>
      </c>
      <c r="B340" s="345" t="s">
        <v>330</v>
      </c>
      <c r="C340" s="343">
        <v>2236</v>
      </c>
    </row>
    <row r="341" s="329" customFormat="1" ht="14.25" spans="1:3">
      <c r="A341" s="339">
        <v>2050101</v>
      </c>
      <c r="B341" s="342" t="s">
        <v>137</v>
      </c>
      <c r="C341" s="343">
        <v>2236</v>
      </c>
    </row>
    <row r="342" s="329" customFormat="1" ht="14.25" spans="1:3">
      <c r="A342" s="339">
        <v>2050102</v>
      </c>
      <c r="B342" s="342" t="s">
        <v>138</v>
      </c>
      <c r="C342" s="343"/>
    </row>
    <row r="343" s="329" customFormat="1" ht="14.25" spans="1:3">
      <c r="A343" s="339">
        <v>2050103</v>
      </c>
      <c r="B343" s="342" t="s">
        <v>139</v>
      </c>
      <c r="C343" s="343"/>
    </row>
    <row r="344" s="329" customFormat="1" ht="14.25" spans="1:3">
      <c r="A344" s="339">
        <v>2050199</v>
      </c>
      <c r="B344" s="347" t="s">
        <v>331</v>
      </c>
      <c r="C344" s="343"/>
    </row>
    <row r="345" s="331" customFormat="1" spans="1:3">
      <c r="A345" s="339">
        <v>20502</v>
      </c>
      <c r="B345" s="342" t="s">
        <v>332</v>
      </c>
      <c r="C345" s="343">
        <v>55791</v>
      </c>
    </row>
    <row r="346" s="329" customFormat="1" ht="14.25" spans="1:3">
      <c r="A346" s="339">
        <v>2050201</v>
      </c>
      <c r="B346" s="342" t="s">
        <v>333</v>
      </c>
      <c r="C346" s="341">
        <v>181</v>
      </c>
    </row>
    <row r="347" s="329" customFormat="1" ht="14.25" spans="1:3">
      <c r="A347" s="339">
        <v>2050202</v>
      </c>
      <c r="B347" s="342" t="s">
        <v>334</v>
      </c>
      <c r="C347" s="341">
        <v>25501</v>
      </c>
    </row>
    <row r="348" s="329" customFormat="1" ht="14.25" spans="1:3">
      <c r="A348" s="339">
        <v>2050203</v>
      </c>
      <c r="B348" s="345" t="s">
        <v>335</v>
      </c>
      <c r="C348" s="341">
        <v>18087</v>
      </c>
    </row>
    <row r="349" s="329" customFormat="1" ht="14.25" spans="1:3">
      <c r="A349" s="339">
        <v>2050204</v>
      </c>
      <c r="B349" s="345" t="s">
        <v>336</v>
      </c>
      <c r="C349" s="341">
        <v>10640</v>
      </c>
    </row>
    <row r="350" s="329" customFormat="1" ht="14.25" spans="1:3">
      <c r="A350" s="339">
        <v>2050205</v>
      </c>
      <c r="B350" s="345" t="s">
        <v>337</v>
      </c>
      <c r="C350" s="341"/>
    </row>
    <row r="351" s="329" customFormat="1" ht="14.25" spans="1:3">
      <c r="A351" s="339">
        <v>2050299</v>
      </c>
      <c r="B351" s="342" t="s">
        <v>338</v>
      </c>
      <c r="C351" s="341">
        <v>1382</v>
      </c>
    </row>
    <row r="352" s="331" customFormat="1" spans="1:3">
      <c r="A352" s="339">
        <v>20503</v>
      </c>
      <c r="B352" s="342" t="s">
        <v>339</v>
      </c>
      <c r="C352" s="343">
        <v>2311</v>
      </c>
    </row>
    <row r="353" s="329" customFormat="1" ht="14.25" spans="1:3">
      <c r="A353" s="339">
        <v>2050301</v>
      </c>
      <c r="B353" s="342" t="s">
        <v>340</v>
      </c>
      <c r="C353" s="341"/>
    </row>
    <row r="354" s="329" customFormat="1" ht="14.25" spans="1:3">
      <c r="A354" s="339">
        <v>2050302</v>
      </c>
      <c r="B354" s="342" t="s">
        <v>341</v>
      </c>
      <c r="C354" s="341">
        <v>2311</v>
      </c>
    </row>
    <row r="355" s="329" customFormat="1" ht="14.25" spans="1:3">
      <c r="A355" s="339">
        <v>2050303</v>
      </c>
      <c r="B355" s="342" t="s">
        <v>342</v>
      </c>
      <c r="C355" s="341"/>
    </row>
    <row r="356" s="329" customFormat="1" ht="14.25" spans="1:3">
      <c r="A356" s="339">
        <v>2050305</v>
      </c>
      <c r="B356" s="345" t="s">
        <v>343</v>
      </c>
      <c r="C356" s="341"/>
    </row>
    <row r="357" s="329" customFormat="1" ht="14.25" spans="1:3">
      <c r="A357" s="339">
        <v>2050399</v>
      </c>
      <c r="B357" s="345" t="s">
        <v>344</v>
      </c>
      <c r="C357" s="341"/>
    </row>
    <row r="358" s="331" customFormat="1" spans="1:3">
      <c r="A358" s="339">
        <v>20504</v>
      </c>
      <c r="B358" s="340" t="s">
        <v>345</v>
      </c>
      <c r="C358" s="343"/>
    </row>
    <row r="359" s="329" customFormat="1" ht="14.25" spans="1:3">
      <c r="A359" s="339">
        <v>2050401</v>
      </c>
      <c r="B359" s="342" t="s">
        <v>346</v>
      </c>
      <c r="C359" s="341"/>
    </row>
    <row r="360" s="329" customFormat="1" ht="14.25" spans="1:3">
      <c r="A360" s="339">
        <v>2050402</v>
      </c>
      <c r="B360" s="342" t="s">
        <v>347</v>
      </c>
      <c r="C360" s="341"/>
    </row>
    <row r="361" s="329" customFormat="1" ht="14.25" spans="1:3">
      <c r="A361" s="339">
        <v>2050403</v>
      </c>
      <c r="B361" s="342" t="s">
        <v>348</v>
      </c>
      <c r="C361" s="341"/>
    </row>
    <row r="362" s="329" customFormat="1" ht="14.25" spans="1:3">
      <c r="A362" s="339">
        <v>2050404</v>
      </c>
      <c r="B362" s="345" t="s">
        <v>349</v>
      </c>
      <c r="C362" s="341"/>
    </row>
    <row r="363" s="329" customFormat="1" ht="14.25" spans="1:3">
      <c r="A363" s="339">
        <v>2050499</v>
      </c>
      <c r="B363" s="345" t="s">
        <v>350</v>
      </c>
      <c r="C363" s="341"/>
    </row>
    <row r="364" s="331" customFormat="1" spans="1:3">
      <c r="A364" s="339">
        <v>20505</v>
      </c>
      <c r="B364" s="345" t="s">
        <v>351</v>
      </c>
      <c r="C364" s="343"/>
    </row>
    <row r="365" s="329" customFormat="1" ht="14.25" spans="1:3">
      <c r="A365" s="339">
        <v>2050501</v>
      </c>
      <c r="B365" s="342" t="s">
        <v>352</v>
      </c>
      <c r="C365" s="341"/>
    </row>
    <row r="366" s="329" customFormat="1" ht="14.25" spans="1:3">
      <c r="A366" s="339">
        <v>2050502</v>
      </c>
      <c r="B366" s="342" t="s">
        <v>353</v>
      </c>
      <c r="C366" s="341"/>
    </row>
    <row r="367" s="329" customFormat="1" ht="14.25" spans="1:3">
      <c r="A367" s="339">
        <v>2050599</v>
      </c>
      <c r="B367" s="342" t="s">
        <v>354</v>
      </c>
      <c r="C367" s="341"/>
    </row>
    <row r="368" s="331" customFormat="1" spans="1:3">
      <c r="A368" s="339">
        <v>20506</v>
      </c>
      <c r="B368" s="345" t="s">
        <v>355</v>
      </c>
      <c r="C368" s="343"/>
    </row>
    <row r="369" s="329" customFormat="1" ht="14.25" spans="1:3">
      <c r="A369" s="339">
        <v>2050601</v>
      </c>
      <c r="B369" s="345" t="s">
        <v>356</v>
      </c>
      <c r="C369" s="341"/>
    </row>
    <row r="370" s="329" customFormat="1" ht="14.25" spans="1:3">
      <c r="A370" s="339">
        <v>2050602</v>
      </c>
      <c r="B370" s="345" t="s">
        <v>357</v>
      </c>
      <c r="C370" s="341"/>
    </row>
    <row r="371" s="329" customFormat="1" ht="14.25" spans="1:3">
      <c r="A371" s="339">
        <v>2050699</v>
      </c>
      <c r="B371" s="340" t="s">
        <v>358</v>
      </c>
      <c r="C371" s="341"/>
    </row>
    <row r="372" s="331" customFormat="1" spans="1:3">
      <c r="A372" s="339">
        <v>20507</v>
      </c>
      <c r="B372" s="342" t="s">
        <v>359</v>
      </c>
      <c r="C372" s="343">
        <v>244</v>
      </c>
    </row>
    <row r="373" s="329" customFormat="1" ht="14.25" spans="1:3">
      <c r="A373" s="339">
        <v>2050701</v>
      </c>
      <c r="B373" s="342" t="s">
        <v>360</v>
      </c>
      <c r="C373" s="343">
        <v>244</v>
      </c>
    </row>
    <row r="374" s="329" customFormat="1" ht="14.25" spans="1:3">
      <c r="A374" s="339">
        <v>2050702</v>
      </c>
      <c r="B374" s="342" t="s">
        <v>361</v>
      </c>
      <c r="C374" s="341"/>
    </row>
    <row r="375" s="329" customFormat="1" ht="14.25" spans="1:3">
      <c r="A375" s="339">
        <v>2050799</v>
      </c>
      <c r="B375" s="345" t="s">
        <v>362</v>
      </c>
      <c r="C375" s="341"/>
    </row>
    <row r="376" s="331" customFormat="1" spans="1:3">
      <c r="A376" s="339">
        <v>20508</v>
      </c>
      <c r="B376" s="345" t="s">
        <v>363</v>
      </c>
      <c r="C376" s="343">
        <v>586</v>
      </c>
    </row>
    <row r="377" s="329" customFormat="1" ht="14.25" spans="1:3">
      <c r="A377" s="339">
        <v>2050801</v>
      </c>
      <c r="B377" s="345" t="s">
        <v>364</v>
      </c>
      <c r="C377" s="343">
        <v>469</v>
      </c>
    </row>
    <row r="378" s="329" customFormat="1" ht="14.25" spans="1:3">
      <c r="A378" s="339">
        <v>2050802</v>
      </c>
      <c r="B378" s="342" t="s">
        <v>365</v>
      </c>
      <c r="C378" s="343">
        <v>117</v>
      </c>
    </row>
    <row r="379" s="329" customFormat="1" ht="14.25" spans="1:3">
      <c r="A379" s="339">
        <v>2050803</v>
      </c>
      <c r="B379" s="342" t="s">
        <v>366</v>
      </c>
      <c r="C379" s="343"/>
    </row>
    <row r="380" s="329" customFormat="1" ht="14.25" spans="1:3">
      <c r="A380" s="339">
        <v>2050804</v>
      </c>
      <c r="B380" s="342" t="s">
        <v>367</v>
      </c>
      <c r="C380" s="343"/>
    </row>
    <row r="381" s="329" customFormat="1" ht="14.25" spans="1:3">
      <c r="A381" s="339">
        <v>2050899</v>
      </c>
      <c r="B381" s="342" t="s">
        <v>368</v>
      </c>
      <c r="C381" s="343"/>
    </row>
    <row r="382" s="331" customFormat="1" spans="1:3">
      <c r="A382" s="339">
        <v>20509</v>
      </c>
      <c r="B382" s="342" t="s">
        <v>369</v>
      </c>
      <c r="C382" s="343">
        <v>2642</v>
      </c>
    </row>
    <row r="383" s="329" customFormat="1" ht="14.25" spans="1:3">
      <c r="A383" s="339">
        <v>2050901</v>
      </c>
      <c r="B383" s="345" t="s">
        <v>370</v>
      </c>
      <c r="C383" s="344">
        <v>116</v>
      </c>
    </row>
    <row r="384" s="329" customFormat="1" ht="14.25" spans="1:3">
      <c r="A384" s="339">
        <v>2050902</v>
      </c>
      <c r="B384" s="345" t="s">
        <v>371</v>
      </c>
      <c r="C384" s="344">
        <v>118</v>
      </c>
    </row>
    <row r="385" s="329" customFormat="1" ht="14.25" spans="1:3">
      <c r="A385" s="339">
        <v>2050903</v>
      </c>
      <c r="B385" s="345" t="s">
        <v>372</v>
      </c>
      <c r="C385" s="344">
        <v>398</v>
      </c>
    </row>
    <row r="386" s="329" customFormat="1" ht="14.25" spans="1:3">
      <c r="A386" s="339">
        <v>2050904</v>
      </c>
      <c r="B386" s="340" t="s">
        <v>373</v>
      </c>
      <c r="C386" s="344"/>
    </row>
    <row r="387" s="329" customFormat="1" ht="14.25" spans="1:3">
      <c r="A387" s="339">
        <v>2050905</v>
      </c>
      <c r="B387" s="342" t="s">
        <v>374</v>
      </c>
      <c r="C387" s="344">
        <v>10</v>
      </c>
    </row>
    <row r="388" s="329" customFormat="1" ht="14.25" spans="1:3">
      <c r="A388" s="339">
        <v>2050999</v>
      </c>
      <c r="B388" s="342" t="s">
        <v>375</v>
      </c>
      <c r="C388" s="344">
        <v>2000</v>
      </c>
    </row>
    <row r="389" s="331" customFormat="1" spans="1:3">
      <c r="A389" s="339">
        <v>2059999</v>
      </c>
      <c r="B389" s="342" t="s">
        <v>376</v>
      </c>
      <c r="C389" s="343">
        <v>306</v>
      </c>
    </row>
    <row r="390" s="329" customFormat="1" ht="14.25" spans="1:3">
      <c r="A390" s="339">
        <v>206</v>
      </c>
      <c r="B390" s="340" t="s">
        <v>377</v>
      </c>
      <c r="C390" s="343">
        <v>4944</v>
      </c>
    </row>
    <row r="391" s="331" customFormat="1" spans="1:3">
      <c r="A391" s="339">
        <v>20601</v>
      </c>
      <c r="B391" s="345" t="s">
        <v>378</v>
      </c>
      <c r="C391" s="343">
        <v>1089</v>
      </c>
    </row>
    <row r="392" s="329" customFormat="1" ht="14.25" spans="1:3">
      <c r="A392" s="339">
        <v>2060101</v>
      </c>
      <c r="B392" s="342" t="s">
        <v>137</v>
      </c>
      <c r="C392" s="343">
        <v>563</v>
      </c>
    </row>
    <row r="393" s="329" customFormat="1" ht="14.25" spans="1:3">
      <c r="A393" s="339">
        <v>2060102</v>
      </c>
      <c r="B393" s="342" t="s">
        <v>138</v>
      </c>
      <c r="C393" s="343">
        <v>526</v>
      </c>
    </row>
    <row r="394" s="329" customFormat="1" ht="14.25" spans="1:3">
      <c r="A394" s="339">
        <v>2060103</v>
      </c>
      <c r="B394" s="342" t="s">
        <v>139</v>
      </c>
      <c r="C394" s="343"/>
    </row>
    <row r="395" s="329" customFormat="1" ht="14.25" spans="1:3">
      <c r="A395" s="339">
        <v>2060199</v>
      </c>
      <c r="B395" s="345" t="s">
        <v>379</v>
      </c>
      <c r="C395" s="343"/>
    </row>
    <row r="396" s="331" customFormat="1" spans="1:3">
      <c r="A396" s="339">
        <v>20602</v>
      </c>
      <c r="B396" s="342" t="s">
        <v>380</v>
      </c>
      <c r="C396" s="343"/>
    </row>
    <row r="397" s="329" customFormat="1" ht="14.25" spans="1:3">
      <c r="A397" s="339">
        <v>2060201</v>
      </c>
      <c r="B397" s="342" t="s">
        <v>381</v>
      </c>
      <c r="C397" s="341"/>
    </row>
    <row r="398" s="329" customFormat="1" ht="14.25" spans="1:3">
      <c r="A398" s="339">
        <v>2060203</v>
      </c>
      <c r="B398" s="340" t="s">
        <v>382</v>
      </c>
      <c r="C398" s="341"/>
    </row>
    <row r="399" s="329" customFormat="1" ht="14.25" spans="1:3">
      <c r="A399" s="339">
        <v>2060204</v>
      </c>
      <c r="B399" s="342" t="s">
        <v>383</v>
      </c>
      <c r="C399" s="341"/>
    </row>
    <row r="400" s="329" customFormat="1" ht="14.25" spans="1:3">
      <c r="A400" s="339">
        <v>2060205</v>
      </c>
      <c r="B400" s="342" t="s">
        <v>384</v>
      </c>
      <c r="C400" s="341"/>
    </row>
    <row r="401" s="329" customFormat="1" ht="14.25" spans="1:3">
      <c r="A401" s="339">
        <v>2060206</v>
      </c>
      <c r="B401" s="342" t="s">
        <v>385</v>
      </c>
      <c r="C401" s="341"/>
    </row>
    <row r="402" s="329" customFormat="1" ht="14.25" spans="1:3">
      <c r="A402" s="339">
        <v>2060207</v>
      </c>
      <c r="B402" s="345" t="s">
        <v>386</v>
      </c>
      <c r="C402" s="341"/>
    </row>
    <row r="403" s="329" customFormat="1" ht="14.25" spans="1:3">
      <c r="A403" s="339">
        <v>2060208</v>
      </c>
      <c r="B403" s="345" t="s">
        <v>387</v>
      </c>
      <c r="C403" s="341"/>
    </row>
    <row r="404" s="329" customFormat="1" ht="14.25" spans="1:3">
      <c r="A404" s="339">
        <v>2060299</v>
      </c>
      <c r="B404" s="345" t="s">
        <v>388</v>
      </c>
      <c r="C404" s="341"/>
    </row>
    <row r="405" s="331" customFormat="1" spans="1:3">
      <c r="A405" s="339">
        <v>20603</v>
      </c>
      <c r="B405" s="345" t="s">
        <v>389</v>
      </c>
      <c r="C405" s="343"/>
    </row>
    <row r="406" s="329" customFormat="1" ht="14.25" spans="1:3">
      <c r="A406" s="339">
        <v>2060301</v>
      </c>
      <c r="B406" s="342" t="s">
        <v>381</v>
      </c>
      <c r="C406" s="341"/>
    </row>
    <row r="407" s="329" customFormat="1" ht="14.25" spans="1:3">
      <c r="A407" s="339">
        <v>2060302</v>
      </c>
      <c r="B407" s="342" t="s">
        <v>390</v>
      </c>
      <c r="C407" s="341"/>
    </row>
    <row r="408" s="329" customFormat="1" ht="14.25" spans="1:3">
      <c r="A408" s="339">
        <v>2060303</v>
      </c>
      <c r="B408" s="342" t="s">
        <v>391</v>
      </c>
      <c r="C408" s="341"/>
    </row>
    <row r="409" s="329" customFormat="1" ht="14.25" spans="1:3">
      <c r="A409" s="339">
        <v>2060304</v>
      </c>
      <c r="B409" s="345" t="s">
        <v>392</v>
      </c>
      <c r="C409" s="341"/>
    </row>
    <row r="410" s="329" customFormat="1" ht="14.25" spans="1:3">
      <c r="A410" s="339">
        <v>2060399</v>
      </c>
      <c r="B410" s="345" t="s">
        <v>393</v>
      </c>
      <c r="C410" s="341"/>
    </row>
    <row r="411" s="331" customFormat="1" spans="1:3">
      <c r="A411" s="339">
        <v>20604</v>
      </c>
      <c r="B411" s="345" t="s">
        <v>394</v>
      </c>
      <c r="C411" s="343"/>
    </row>
    <row r="412" s="329" customFormat="1" ht="14.25" spans="1:3">
      <c r="A412" s="339">
        <v>2060401</v>
      </c>
      <c r="B412" s="340" t="s">
        <v>381</v>
      </c>
      <c r="C412" s="341"/>
    </row>
    <row r="413" s="329" customFormat="1" ht="14.25" spans="1:3">
      <c r="A413" s="339">
        <v>2060404</v>
      </c>
      <c r="B413" s="342" t="s">
        <v>395</v>
      </c>
      <c r="C413" s="341"/>
    </row>
    <row r="414" s="329" customFormat="1" ht="14.25" spans="1:3">
      <c r="A414" s="339">
        <v>2060405</v>
      </c>
      <c r="B414" s="342" t="s">
        <v>396</v>
      </c>
      <c r="C414" s="341"/>
    </row>
    <row r="415" s="329" customFormat="1" ht="14.25" spans="1:3">
      <c r="A415" s="339">
        <v>2060499</v>
      </c>
      <c r="B415" s="345" t="s">
        <v>397</v>
      </c>
      <c r="C415" s="341"/>
    </row>
    <row r="416" s="331" customFormat="1" spans="1:3">
      <c r="A416" s="339">
        <v>20605</v>
      </c>
      <c r="B416" s="345" t="s">
        <v>398</v>
      </c>
      <c r="C416" s="343"/>
    </row>
    <row r="417" s="329" customFormat="1" ht="14.25" spans="1:3">
      <c r="A417" s="339">
        <v>2060501</v>
      </c>
      <c r="B417" s="345" t="s">
        <v>381</v>
      </c>
      <c r="C417" s="341"/>
    </row>
    <row r="418" s="329" customFormat="1" ht="14.25" spans="1:3">
      <c r="A418" s="339">
        <v>2060502</v>
      </c>
      <c r="B418" s="342" t="s">
        <v>399</v>
      </c>
      <c r="C418" s="341"/>
    </row>
    <row r="419" s="329" customFormat="1" ht="14.25" spans="1:3">
      <c r="A419" s="339">
        <v>2060503</v>
      </c>
      <c r="B419" s="342" t="s">
        <v>400</v>
      </c>
      <c r="C419" s="341"/>
    </row>
    <row r="420" s="329" customFormat="1" ht="14.25" spans="1:3">
      <c r="A420" s="339">
        <v>2060599</v>
      </c>
      <c r="B420" s="342" t="s">
        <v>401</v>
      </c>
      <c r="C420" s="341"/>
    </row>
    <row r="421" s="331" customFormat="1" spans="1:3">
      <c r="A421" s="339">
        <v>20606</v>
      </c>
      <c r="B421" s="345" t="s">
        <v>402</v>
      </c>
      <c r="C421" s="343"/>
    </row>
    <row r="422" s="329" customFormat="1" ht="14.25" spans="1:3">
      <c r="A422" s="339">
        <v>2060601</v>
      </c>
      <c r="B422" s="345" t="s">
        <v>403</v>
      </c>
      <c r="C422" s="341"/>
    </row>
    <row r="423" s="329" customFormat="1" ht="14.25" spans="1:3">
      <c r="A423" s="339">
        <v>2060602</v>
      </c>
      <c r="B423" s="345" t="s">
        <v>404</v>
      </c>
      <c r="C423" s="341"/>
    </row>
    <row r="424" s="329" customFormat="1" ht="14.25" spans="1:3">
      <c r="A424" s="339">
        <v>2060603</v>
      </c>
      <c r="B424" s="345" t="s">
        <v>405</v>
      </c>
      <c r="C424" s="341"/>
    </row>
    <row r="425" s="329" customFormat="1" ht="14.25" spans="1:3">
      <c r="A425" s="339">
        <v>2060699</v>
      </c>
      <c r="B425" s="345" t="s">
        <v>406</v>
      </c>
      <c r="C425" s="341"/>
    </row>
    <row r="426" s="331" customFormat="1" spans="1:3">
      <c r="A426" s="339">
        <v>20607</v>
      </c>
      <c r="B426" s="342" t="s">
        <v>407</v>
      </c>
      <c r="C426" s="343">
        <v>305</v>
      </c>
    </row>
    <row r="427" s="329" customFormat="1" ht="14.25" spans="1:3">
      <c r="A427" s="339">
        <v>2060701</v>
      </c>
      <c r="B427" s="342" t="s">
        <v>381</v>
      </c>
      <c r="C427" s="343">
        <v>164</v>
      </c>
    </row>
    <row r="428" s="329" customFormat="1" ht="14.25" spans="1:3">
      <c r="A428" s="339">
        <v>2060702</v>
      </c>
      <c r="B428" s="345" t="s">
        <v>408</v>
      </c>
      <c r="C428" s="343">
        <v>141</v>
      </c>
    </row>
    <row r="429" s="329" customFormat="1" ht="14.25" spans="1:3">
      <c r="A429" s="339">
        <v>2060703</v>
      </c>
      <c r="B429" s="345" t="s">
        <v>409</v>
      </c>
      <c r="C429" s="343"/>
    </row>
    <row r="430" s="329" customFormat="1" ht="14.25" spans="1:3">
      <c r="A430" s="339">
        <v>2060704</v>
      </c>
      <c r="B430" s="345" t="s">
        <v>410</v>
      </c>
      <c r="C430" s="343"/>
    </row>
    <row r="431" s="329" customFormat="1" ht="14.25" spans="1:3">
      <c r="A431" s="339">
        <v>2060705</v>
      </c>
      <c r="B431" s="342" t="s">
        <v>411</v>
      </c>
      <c r="C431" s="343"/>
    </row>
    <row r="432" s="329" customFormat="1" ht="14.25" spans="1:3">
      <c r="A432" s="339">
        <v>2060799</v>
      </c>
      <c r="B432" s="342" t="s">
        <v>412</v>
      </c>
      <c r="C432" s="343"/>
    </row>
    <row r="433" s="331" customFormat="1" spans="1:3">
      <c r="A433" s="339">
        <v>20608</v>
      </c>
      <c r="B433" s="342" t="s">
        <v>413</v>
      </c>
      <c r="C433" s="343">
        <v>0</v>
      </c>
    </row>
    <row r="434" s="329" customFormat="1" ht="14.25" spans="1:3">
      <c r="A434" s="339">
        <v>2060801</v>
      </c>
      <c r="B434" s="345" t="s">
        <v>414</v>
      </c>
      <c r="C434" s="343"/>
    </row>
    <row r="435" s="329" customFormat="1" ht="14.25" spans="1:3">
      <c r="A435" s="339">
        <v>2060802</v>
      </c>
      <c r="B435" s="345" t="s">
        <v>415</v>
      </c>
      <c r="C435" s="343"/>
    </row>
    <row r="436" s="329" customFormat="1" ht="14.25" spans="1:3">
      <c r="A436" s="339">
        <v>2060899</v>
      </c>
      <c r="B436" s="345" t="s">
        <v>416</v>
      </c>
      <c r="C436" s="343"/>
    </row>
    <row r="437" s="331" customFormat="1" spans="1:3">
      <c r="A437" s="339">
        <v>20609</v>
      </c>
      <c r="B437" s="340" t="s">
        <v>417</v>
      </c>
      <c r="C437" s="343">
        <v>0</v>
      </c>
    </row>
    <row r="438" s="329" customFormat="1" ht="14.25" spans="1:3">
      <c r="A438" s="339">
        <v>2060901</v>
      </c>
      <c r="B438" s="345" t="s">
        <v>418</v>
      </c>
      <c r="C438" s="343"/>
    </row>
    <row r="439" s="329" customFormat="1" ht="14.25" spans="1:3">
      <c r="A439" s="339">
        <v>2060902</v>
      </c>
      <c r="B439" s="345" t="s">
        <v>419</v>
      </c>
      <c r="C439" s="343"/>
    </row>
    <row r="440" s="329" customFormat="1" ht="14.25" spans="1:3">
      <c r="A440" s="339">
        <v>2060999</v>
      </c>
      <c r="B440" s="345" t="s">
        <v>420</v>
      </c>
      <c r="C440" s="343"/>
    </row>
    <row r="441" s="331" customFormat="1" spans="1:3">
      <c r="A441" s="339">
        <v>20699</v>
      </c>
      <c r="B441" s="342" t="s">
        <v>421</v>
      </c>
      <c r="C441" s="343">
        <v>3550</v>
      </c>
    </row>
    <row r="442" s="329" customFormat="1" ht="14.25" spans="1:3">
      <c r="A442" s="339">
        <v>2069901</v>
      </c>
      <c r="B442" s="342" t="s">
        <v>422</v>
      </c>
      <c r="C442" s="343"/>
    </row>
    <row r="443" s="329" customFormat="1" ht="14.25" spans="1:3">
      <c r="A443" s="339">
        <v>2069902</v>
      </c>
      <c r="B443" s="345" t="s">
        <v>423</v>
      </c>
      <c r="C443" s="343"/>
    </row>
    <row r="444" s="329" customFormat="1" ht="14.25" spans="1:3">
      <c r="A444" s="339">
        <v>2069903</v>
      </c>
      <c r="B444" s="345" t="s">
        <v>424</v>
      </c>
      <c r="C444" s="343"/>
    </row>
    <row r="445" s="329" customFormat="1" ht="14.25" spans="1:3">
      <c r="A445" s="339">
        <v>2069999</v>
      </c>
      <c r="B445" s="345" t="s">
        <v>425</v>
      </c>
      <c r="C445" s="343">
        <v>3550</v>
      </c>
    </row>
    <row r="446" s="329" customFormat="1" ht="14.25" spans="1:3">
      <c r="A446" s="339">
        <v>207</v>
      </c>
      <c r="B446" s="340" t="s">
        <v>426</v>
      </c>
      <c r="C446" s="343">
        <v>3009</v>
      </c>
    </row>
    <row r="447" s="331" customFormat="1" spans="1:3">
      <c r="A447" s="339">
        <v>20701</v>
      </c>
      <c r="B447" s="340" t="s">
        <v>427</v>
      </c>
      <c r="C447" s="343">
        <v>1566</v>
      </c>
    </row>
    <row r="448" s="329" customFormat="1" ht="14.25" spans="1:3">
      <c r="A448" s="339">
        <v>2070101</v>
      </c>
      <c r="B448" s="340" t="s">
        <v>137</v>
      </c>
      <c r="C448" s="343">
        <v>770</v>
      </c>
    </row>
    <row r="449" s="329" customFormat="1" ht="14.25" spans="1:3">
      <c r="A449" s="339">
        <v>2070102</v>
      </c>
      <c r="B449" s="340" t="s">
        <v>138</v>
      </c>
      <c r="C449" s="343">
        <v>276</v>
      </c>
    </row>
    <row r="450" s="329" customFormat="1" ht="14.25" spans="1:3">
      <c r="A450" s="339">
        <v>2070103</v>
      </c>
      <c r="B450" s="340" t="s">
        <v>139</v>
      </c>
      <c r="C450" s="343"/>
    </row>
    <row r="451" s="329" customFormat="1" ht="14.25" spans="1:3">
      <c r="A451" s="339">
        <v>2070104</v>
      </c>
      <c r="B451" s="340" t="s">
        <v>428</v>
      </c>
      <c r="C451" s="343"/>
    </row>
    <row r="452" s="329" customFormat="1" ht="14.25" spans="1:3">
      <c r="A452" s="339">
        <v>2070105</v>
      </c>
      <c r="B452" s="340" t="s">
        <v>429</v>
      </c>
      <c r="C452" s="343"/>
    </row>
    <row r="453" s="329" customFormat="1" ht="14.25" spans="1:3">
      <c r="A453" s="339">
        <v>2070106</v>
      </c>
      <c r="B453" s="340" t="s">
        <v>430</v>
      </c>
      <c r="C453" s="343"/>
    </row>
    <row r="454" s="329" customFormat="1" ht="14.25" spans="1:3">
      <c r="A454" s="339">
        <v>2070107</v>
      </c>
      <c r="B454" s="340" t="s">
        <v>431</v>
      </c>
      <c r="C454" s="343"/>
    </row>
    <row r="455" s="329" customFormat="1" ht="14.25" spans="1:3">
      <c r="A455" s="339">
        <v>2070108</v>
      </c>
      <c r="B455" s="340" t="s">
        <v>432</v>
      </c>
      <c r="C455" s="343">
        <v>520</v>
      </c>
    </row>
    <row r="456" s="329" customFormat="1" ht="14.25" spans="1:3">
      <c r="A456" s="339">
        <v>2070109</v>
      </c>
      <c r="B456" s="340" t="s">
        <v>433</v>
      </c>
      <c r="C456" s="343"/>
    </row>
    <row r="457" s="329" customFormat="1" ht="14.25" spans="1:3">
      <c r="A457" s="339">
        <v>2070110</v>
      </c>
      <c r="B457" s="340" t="s">
        <v>434</v>
      </c>
      <c r="C457" s="343"/>
    </row>
    <row r="458" s="329" customFormat="1" ht="14.25" spans="1:3">
      <c r="A458" s="339">
        <v>2070111</v>
      </c>
      <c r="B458" s="340" t="s">
        <v>435</v>
      </c>
      <c r="C458" s="343"/>
    </row>
    <row r="459" s="329" customFormat="1" ht="14.25" spans="1:3">
      <c r="A459" s="339">
        <v>2070112</v>
      </c>
      <c r="B459" s="340" t="s">
        <v>436</v>
      </c>
      <c r="C459" s="343"/>
    </row>
    <row r="460" s="329" customFormat="1" ht="14.25" spans="1:3">
      <c r="A460" s="339">
        <v>2070113</v>
      </c>
      <c r="B460" s="340" t="s">
        <v>437</v>
      </c>
      <c r="C460" s="341"/>
    </row>
    <row r="461" s="329" customFormat="1" ht="14.25" spans="1:3">
      <c r="A461" s="339">
        <v>2070114</v>
      </c>
      <c r="B461" s="340" t="s">
        <v>438</v>
      </c>
      <c r="C461" s="341"/>
    </row>
    <row r="462" s="329" customFormat="1" ht="14.25" spans="1:3">
      <c r="A462" s="339">
        <v>2070199</v>
      </c>
      <c r="B462" s="340" t="s">
        <v>439</v>
      </c>
      <c r="C462" s="341"/>
    </row>
    <row r="463" s="331" customFormat="1" spans="1:3">
      <c r="A463" s="339">
        <v>20702</v>
      </c>
      <c r="B463" s="340" t="s">
        <v>440</v>
      </c>
      <c r="C463" s="343">
        <v>79</v>
      </c>
    </row>
    <row r="464" s="329" customFormat="1" ht="14.25" spans="1:3">
      <c r="A464" s="339">
        <v>2070201</v>
      </c>
      <c r="B464" s="340" t="s">
        <v>137</v>
      </c>
      <c r="C464" s="343">
        <v>61</v>
      </c>
    </row>
    <row r="465" s="329" customFormat="1" ht="14.25" spans="1:3">
      <c r="A465" s="339">
        <v>2070202</v>
      </c>
      <c r="B465" s="340" t="s">
        <v>138</v>
      </c>
      <c r="C465" s="343"/>
    </row>
    <row r="466" s="329" customFormat="1" ht="14.25" spans="1:3">
      <c r="A466" s="339">
        <v>2070203</v>
      </c>
      <c r="B466" s="340" t="s">
        <v>139</v>
      </c>
      <c r="C466" s="343"/>
    </row>
    <row r="467" s="329" customFormat="1" ht="14.25" spans="1:3">
      <c r="A467" s="339">
        <v>2070204</v>
      </c>
      <c r="B467" s="340" t="s">
        <v>441</v>
      </c>
      <c r="C467" s="343"/>
    </row>
    <row r="468" s="329" customFormat="1" ht="14.25" spans="1:3">
      <c r="A468" s="339">
        <v>2070205</v>
      </c>
      <c r="B468" s="340" t="s">
        <v>442</v>
      </c>
      <c r="C468" s="343">
        <v>18</v>
      </c>
    </row>
    <row r="469" s="329" customFormat="1" ht="14.25" spans="1:3">
      <c r="A469" s="339">
        <v>2070206</v>
      </c>
      <c r="B469" s="340" t="s">
        <v>443</v>
      </c>
      <c r="C469" s="343"/>
    </row>
    <row r="470" s="329" customFormat="1" ht="14.25" spans="1:3">
      <c r="A470" s="339">
        <v>2070299</v>
      </c>
      <c r="B470" s="340" t="s">
        <v>444</v>
      </c>
      <c r="C470" s="343"/>
    </row>
    <row r="471" s="331" customFormat="1" spans="1:3">
      <c r="A471" s="339">
        <v>20703</v>
      </c>
      <c r="B471" s="340" t="s">
        <v>445</v>
      </c>
      <c r="C471" s="343">
        <v>168</v>
      </c>
    </row>
    <row r="472" s="329" customFormat="1" ht="14.25" spans="1:3">
      <c r="A472" s="339">
        <v>2070301</v>
      </c>
      <c r="B472" s="340" t="s">
        <v>137</v>
      </c>
      <c r="C472" s="343">
        <v>105</v>
      </c>
    </row>
    <row r="473" s="329" customFormat="1" ht="14.25" spans="1:3">
      <c r="A473" s="339">
        <v>2070302</v>
      </c>
      <c r="B473" s="340" t="s">
        <v>138</v>
      </c>
      <c r="C473" s="343">
        <v>63</v>
      </c>
    </row>
    <row r="474" s="329" customFormat="1" ht="14.25" spans="1:3">
      <c r="A474" s="339">
        <v>2070303</v>
      </c>
      <c r="B474" s="340" t="s">
        <v>139</v>
      </c>
      <c r="C474" s="343"/>
    </row>
    <row r="475" s="329" customFormat="1" ht="14.25" spans="1:3">
      <c r="A475" s="339">
        <v>2070304</v>
      </c>
      <c r="B475" s="340" t="s">
        <v>446</v>
      </c>
      <c r="C475" s="343"/>
    </row>
    <row r="476" s="329" customFormat="1" ht="14.25" spans="1:3">
      <c r="A476" s="339">
        <v>2070305</v>
      </c>
      <c r="B476" s="340" t="s">
        <v>447</v>
      </c>
      <c r="C476" s="343"/>
    </row>
    <row r="477" s="329" customFormat="1" ht="14.25" spans="1:3">
      <c r="A477" s="339">
        <v>2070306</v>
      </c>
      <c r="B477" s="340" t="s">
        <v>448</v>
      </c>
      <c r="C477" s="343"/>
    </row>
    <row r="478" s="329" customFormat="1" ht="14.25" spans="1:3">
      <c r="A478" s="339">
        <v>2070307</v>
      </c>
      <c r="B478" s="340" t="s">
        <v>449</v>
      </c>
      <c r="C478" s="343"/>
    </row>
    <row r="479" s="329" customFormat="1" ht="14.25" spans="1:3">
      <c r="A479" s="339">
        <v>2070308</v>
      </c>
      <c r="B479" s="340" t="s">
        <v>450</v>
      </c>
      <c r="C479" s="343"/>
    </row>
    <row r="480" s="329" customFormat="1" ht="14.25" spans="1:3">
      <c r="A480" s="339">
        <v>2070309</v>
      </c>
      <c r="B480" s="340" t="s">
        <v>451</v>
      </c>
      <c r="C480" s="343"/>
    </row>
    <row r="481" s="329" customFormat="1" ht="14.25" spans="1:3">
      <c r="A481" s="339">
        <v>2070399</v>
      </c>
      <c r="B481" s="340" t="s">
        <v>452</v>
      </c>
      <c r="C481" s="343"/>
    </row>
    <row r="482" s="331" customFormat="1" spans="1:3">
      <c r="A482" s="339">
        <v>20706</v>
      </c>
      <c r="B482" s="340" t="s">
        <v>453</v>
      </c>
      <c r="C482" s="343">
        <v>0</v>
      </c>
    </row>
    <row r="483" s="329" customFormat="1" ht="14.25" spans="1:3">
      <c r="A483" s="339">
        <v>2070601</v>
      </c>
      <c r="B483" s="340" t="s">
        <v>137</v>
      </c>
      <c r="C483" s="343"/>
    </row>
    <row r="484" s="329" customFormat="1" ht="14.25" spans="1:3">
      <c r="A484" s="339">
        <v>2070602</v>
      </c>
      <c r="B484" s="340" t="s">
        <v>138</v>
      </c>
      <c r="C484" s="343"/>
    </row>
    <row r="485" s="329" customFormat="1" ht="14.25" spans="1:3">
      <c r="A485" s="339">
        <v>2070603</v>
      </c>
      <c r="B485" s="340" t="s">
        <v>139</v>
      </c>
      <c r="C485" s="343"/>
    </row>
    <row r="486" s="329" customFormat="1" ht="14.25" spans="1:3">
      <c r="A486" s="339">
        <v>2070604</v>
      </c>
      <c r="B486" s="340" t="s">
        <v>454</v>
      </c>
      <c r="C486" s="343"/>
    </row>
    <row r="487" s="329" customFormat="1" ht="14.25" spans="1:3">
      <c r="A487" s="339">
        <v>2070605</v>
      </c>
      <c r="B487" s="340" t="s">
        <v>455</v>
      </c>
      <c r="C487" s="343"/>
    </row>
    <row r="488" s="329" customFormat="1" ht="14.25" spans="1:3">
      <c r="A488" s="339">
        <v>2070606</v>
      </c>
      <c r="B488" s="340" t="s">
        <v>456</v>
      </c>
      <c r="C488" s="343"/>
    </row>
    <row r="489" s="329" customFormat="1" ht="14.25" spans="1:3">
      <c r="A489" s="339">
        <v>2070607</v>
      </c>
      <c r="B489" s="340" t="s">
        <v>457</v>
      </c>
      <c r="C489" s="343"/>
    </row>
    <row r="490" s="329" customFormat="1" ht="14.25" spans="1:3">
      <c r="A490" s="339">
        <v>2070699</v>
      </c>
      <c r="B490" s="340" t="s">
        <v>458</v>
      </c>
      <c r="C490" s="343"/>
    </row>
    <row r="491" s="331" customFormat="1" spans="1:3">
      <c r="A491" s="339">
        <v>20708</v>
      </c>
      <c r="B491" s="340" t="s">
        <v>459</v>
      </c>
      <c r="C491" s="343">
        <v>1196</v>
      </c>
    </row>
    <row r="492" s="329" customFormat="1" ht="14.25" spans="1:3">
      <c r="A492" s="339">
        <v>2070801</v>
      </c>
      <c r="B492" s="340" t="s">
        <v>137</v>
      </c>
      <c r="C492" s="343">
        <v>1047</v>
      </c>
    </row>
    <row r="493" s="329" customFormat="1" ht="14.25" spans="1:3">
      <c r="A493" s="339">
        <v>2070802</v>
      </c>
      <c r="B493" s="340" t="s">
        <v>138</v>
      </c>
      <c r="C493" s="343">
        <v>149</v>
      </c>
    </row>
    <row r="494" s="329" customFormat="1" ht="14.25" spans="1:3">
      <c r="A494" s="339">
        <v>2070803</v>
      </c>
      <c r="B494" s="340" t="s">
        <v>139</v>
      </c>
      <c r="C494" s="343"/>
    </row>
    <row r="495" s="329" customFormat="1" ht="14.25" spans="1:3">
      <c r="A495" s="339">
        <v>2070806</v>
      </c>
      <c r="B495" s="340" t="s">
        <v>460</v>
      </c>
      <c r="C495" s="343"/>
    </row>
    <row r="496" s="329" customFormat="1" ht="14.25" spans="1:3">
      <c r="A496" s="339">
        <v>2070807</v>
      </c>
      <c r="B496" s="340" t="s">
        <v>461</v>
      </c>
      <c r="C496" s="343"/>
    </row>
    <row r="497" s="329" customFormat="1" ht="14.25" spans="1:3">
      <c r="A497" s="339">
        <v>2070808</v>
      </c>
      <c r="B497" s="340" t="s">
        <v>462</v>
      </c>
      <c r="C497" s="343"/>
    </row>
    <row r="498" s="329" customFormat="1" ht="14.25" spans="1:3">
      <c r="A498" s="339">
        <v>2070899</v>
      </c>
      <c r="B498" s="340" t="s">
        <v>463</v>
      </c>
      <c r="C498" s="343"/>
    </row>
    <row r="499" s="331" customFormat="1" spans="1:3">
      <c r="A499" s="339">
        <v>20799</v>
      </c>
      <c r="B499" s="340" t="s">
        <v>464</v>
      </c>
      <c r="C499" s="343"/>
    </row>
    <row r="500" s="329" customFormat="1" ht="14.25" spans="1:3">
      <c r="A500" s="339">
        <v>2079902</v>
      </c>
      <c r="B500" s="340" t="s">
        <v>465</v>
      </c>
      <c r="C500" s="341"/>
    </row>
    <row r="501" s="329" customFormat="1" ht="14.25" spans="1:3">
      <c r="A501" s="339">
        <v>2079903</v>
      </c>
      <c r="B501" s="340" t="s">
        <v>466</v>
      </c>
      <c r="C501" s="341"/>
    </row>
    <row r="502" s="329" customFormat="1" ht="14.25" spans="1:3">
      <c r="A502" s="339">
        <v>2079999</v>
      </c>
      <c r="B502" s="340" t="s">
        <v>467</v>
      </c>
      <c r="C502" s="341"/>
    </row>
    <row r="503" s="329" customFormat="1" ht="14.25" spans="1:3">
      <c r="A503" s="339">
        <v>208</v>
      </c>
      <c r="B503" s="340" t="s">
        <v>468</v>
      </c>
      <c r="C503" s="341">
        <v>39937</v>
      </c>
    </row>
    <row r="504" s="331" customFormat="1" spans="1:3">
      <c r="A504" s="339">
        <v>20801</v>
      </c>
      <c r="B504" s="340" t="s">
        <v>469</v>
      </c>
      <c r="C504" s="343">
        <v>1679</v>
      </c>
    </row>
    <row r="505" s="329" customFormat="1" ht="14.25" spans="1:3">
      <c r="A505" s="339">
        <v>2080101</v>
      </c>
      <c r="B505" s="340" t="s">
        <v>137</v>
      </c>
      <c r="C505" s="343">
        <v>591</v>
      </c>
    </row>
    <row r="506" s="329" customFormat="1" ht="14.25" spans="1:3">
      <c r="A506" s="339">
        <v>2080102</v>
      </c>
      <c r="B506" s="340" t="s">
        <v>138</v>
      </c>
      <c r="C506" s="343">
        <v>249</v>
      </c>
    </row>
    <row r="507" s="329" customFormat="1" ht="14.25" spans="1:3">
      <c r="A507" s="339">
        <v>2080103</v>
      </c>
      <c r="B507" s="340" t="s">
        <v>139</v>
      </c>
      <c r="C507" s="343"/>
    </row>
    <row r="508" s="329" customFormat="1" ht="14.25" spans="1:3">
      <c r="A508" s="339">
        <v>2080104</v>
      </c>
      <c r="B508" s="340" t="s">
        <v>470</v>
      </c>
      <c r="C508" s="343"/>
    </row>
    <row r="509" s="329" customFormat="1" ht="14.25" spans="1:3">
      <c r="A509" s="339">
        <v>2080105</v>
      </c>
      <c r="B509" s="340" t="s">
        <v>471</v>
      </c>
      <c r="C509" s="343"/>
    </row>
    <row r="510" s="329" customFormat="1" ht="14.25" spans="1:3">
      <c r="A510" s="339">
        <v>2080106</v>
      </c>
      <c r="B510" s="340" t="s">
        <v>472</v>
      </c>
      <c r="C510" s="343"/>
    </row>
    <row r="511" s="329" customFormat="1" ht="14.25" spans="1:3">
      <c r="A511" s="339">
        <v>2080107</v>
      </c>
      <c r="B511" s="340" t="s">
        <v>473</v>
      </c>
      <c r="C511" s="343"/>
    </row>
    <row r="512" s="329" customFormat="1" ht="14.25" spans="1:3">
      <c r="A512" s="339">
        <v>2080108</v>
      </c>
      <c r="B512" s="340" t="s">
        <v>178</v>
      </c>
      <c r="C512" s="343"/>
    </row>
    <row r="513" s="329" customFormat="1" ht="14.25" spans="1:3">
      <c r="A513" s="339">
        <v>2080109</v>
      </c>
      <c r="B513" s="340" t="s">
        <v>474</v>
      </c>
      <c r="C513" s="343">
        <v>839</v>
      </c>
    </row>
    <row r="514" s="329" customFormat="1" ht="14.25" spans="1:3">
      <c r="A514" s="339">
        <v>2080110</v>
      </c>
      <c r="B514" s="340" t="s">
        <v>475</v>
      </c>
      <c r="C514" s="343"/>
    </row>
    <row r="515" s="329" customFormat="1" ht="14.25" spans="1:3">
      <c r="A515" s="339">
        <v>2080111</v>
      </c>
      <c r="B515" s="340" t="s">
        <v>476</v>
      </c>
      <c r="C515" s="343"/>
    </row>
    <row r="516" s="329" customFormat="1" ht="14.25" spans="1:3">
      <c r="A516" s="339">
        <v>2080112</v>
      </c>
      <c r="B516" s="340" t="s">
        <v>477</v>
      </c>
      <c r="C516" s="343"/>
    </row>
    <row r="517" s="329" customFormat="1" ht="14.25" spans="1:3">
      <c r="A517" s="339">
        <v>2080113</v>
      </c>
      <c r="B517" s="340" t="s">
        <v>478</v>
      </c>
      <c r="C517" s="343"/>
    </row>
    <row r="518" s="329" customFormat="1" ht="14.25" spans="1:3">
      <c r="A518" s="339">
        <v>2080114</v>
      </c>
      <c r="B518" s="340" t="s">
        <v>479</v>
      </c>
      <c r="C518" s="343"/>
    </row>
    <row r="519" s="329" customFormat="1" ht="14.25" spans="1:3">
      <c r="A519" s="339">
        <v>2080115</v>
      </c>
      <c r="B519" s="340" t="s">
        <v>480</v>
      </c>
      <c r="C519" s="343"/>
    </row>
    <row r="520" s="329" customFormat="1" ht="14.25" spans="1:3">
      <c r="A520" s="339">
        <v>2080116</v>
      </c>
      <c r="B520" s="340" t="s">
        <v>481</v>
      </c>
      <c r="C520" s="343"/>
    </row>
    <row r="521" s="329" customFormat="1" ht="14.25" spans="1:3">
      <c r="A521" s="339">
        <v>2080150</v>
      </c>
      <c r="B521" s="340" t="s">
        <v>146</v>
      </c>
      <c r="C521" s="343"/>
    </row>
    <row r="522" s="329" customFormat="1" ht="14.25" spans="1:3">
      <c r="A522" s="339">
        <v>2080199</v>
      </c>
      <c r="B522" s="340" t="s">
        <v>482</v>
      </c>
      <c r="C522" s="343"/>
    </row>
    <row r="523" s="331" customFormat="1" spans="1:3">
      <c r="A523" s="339">
        <v>20802</v>
      </c>
      <c r="B523" s="340" t="s">
        <v>483</v>
      </c>
      <c r="C523" s="343">
        <v>1047</v>
      </c>
    </row>
    <row r="524" s="329" customFormat="1" ht="14.25" spans="1:3">
      <c r="A524" s="339">
        <v>2080201</v>
      </c>
      <c r="B524" s="340" t="s">
        <v>137</v>
      </c>
      <c r="C524" s="343">
        <v>963</v>
      </c>
    </row>
    <row r="525" s="329" customFormat="1" ht="14.25" spans="1:3">
      <c r="A525" s="339">
        <v>2080202</v>
      </c>
      <c r="B525" s="340" t="s">
        <v>138</v>
      </c>
      <c r="C525" s="343">
        <v>84</v>
      </c>
    </row>
    <row r="526" s="329" customFormat="1" ht="14.25" spans="1:3">
      <c r="A526" s="339">
        <v>2080203</v>
      </c>
      <c r="B526" s="340" t="s">
        <v>139</v>
      </c>
      <c r="C526" s="343"/>
    </row>
    <row r="527" s="329" customFormat="1" ht="14.25" spans="1:3">
      <c r="A527" s="339">
        <v>2080206</v>
      </c>
      <c r="B527" s="340" t="s">
        <v>484</v>
      </c>
      <c r="C527" s="343"/>
    </row>
    <row r="528" s="329" customFormat="1" ht="14.25" spans="1:3">
      <c r="A528" s="339">
        <v>2080207</v>
      </c>
      <c r="B528" s="340" t="s">
        <v>485</v>
      </c>
      <c r="C528" s="343"/>
    </row>
    <row r="529" s="329" customFormat="1" ht="14.25" spans="1:3">
      <c r="A529" s="339">
        <v>2080208</v>
      </c>
      <c r="B529" s="340" t="s">
        <v>486</v>
      </c>
      <c r="C529" s="343"/>
    </row>
    <row r="530" s="329" customFormat="1" ht="14.25" spans="1:3">
      <c r="A530" s="339">
        <v>2080299</v>
      </c>
      <c r="B530" s="340" t="s">
        <v>487</v>
      </c>
      <c r="C530" s="343"/>
    </row>
    <row r="531" s="331" customFormat="1" spans="1:3">
      <c r="A531" s="339">
        <v>20804</v>
      </c>
      <c r="B531" s="340" t="s">
        <v>488</v>
      </c>
      <c r="C531" s="343">
        <v>0</v>
      </c>
    </row>
    <row r="532" s="329" customFormat="1" ht="14.25" spans="1:3">
      <c r="A532" s="339">
        <v>2080402</v>
      </c>
      <c r="B532" s="340" t="s">
        <v>489</v>
      </c>
      <c r="C532" s="343"/>
    </row>
    <row r="533" s="331" customFormat="1" spans="1:3">
      <c r="A533" s="339">
        <v>20805</v>
      </c>
      <c r="B533" s="340" t="s">
        <v>490</v>
      </c>
      <c r="C533" s="343">
        <v>28100</v>
      </c>
    </row>
    <row r="534" s="329" customFormat="1" ht="14.25" spans="1:3">
      <c r="A534" s="339">
        <v>2080501</v>
      </c>
      <c r="B534" s="340" t="s">
        <v>491</v>
      </c>
      <c r="C534" s="343"/>
    </row>
    <row r="535" s="329" customFormat="1" ht="14.25" spans="1:3">
      <c r="A535" s="339">
        <v>2080502</v>
      </c>
      <c r="B535" s="340" t="s">
        <v>492</v>
      </c>
      <c r="C535" s="343"/>
    </row>
    <row r="536" s="329" customFormat="1" ht="14.25" spans="1:3">
      <c r="A536" s="339">
        <v>2080503</v>
      </c>
      <c r="B536" s="340" t="s">
        <v>493</v>
      </c>
      <c r="C536" s="343"/>
    </row>
    <row r="537" s="329" customFormat="1" ht="14.25" spans="1:3">
      <c r="A537" s="339">
        <v>2080505</v>
      </c>
      <c r="B537" s="340" t="s">
        <v>494</v>
      </c>
      <c r="C537" s="343"/>
    </row>
    <row r="538" s="329" customFormat="1" ht="14.25" spans="1:3">
      <c r="A538" s="339">
        <v>2080506</v>
      </c>
      <c r="B538" s="340" t="s">
        <v>495</v>
      </c>
      <c r="C538" s="343"/>
    </row>
    <row r="539" s="329" customFormat="1" ht="14.25" spans="1:3">
      <c r="A539" s="339">
        <v>2080507</v>
      </c>
      <c r="B539" s="340" t="s">
        <v>496</v>
      </c>
      <c r="C539" s="343">
        <v>26100</v>
      </c>
    </row>
    <row r="540" s="329" customFormat="1" ht="14.25" spans="1:3">
      <c r="A540" s="339">
        <v>2080508</v>
      </c>
      <c r="B540" s="340" t="s">
        <v>497</v>
      </c>
      <c r="C540" s="343">
        <v>2000</v>
      </c>
    </row>
    <row r="541" s="329" customFormat="1" ht="14.25" spans="1:3">
      <c r="A541" s="339">
        <v>2080599</v>
      </c>
      <c r="B541" s="340" t="s">
        <v>498</v>
      </c>
      <c r="C541" s="343"/>
    </row>
    <row r="542" s="331" customFormat="1" spans="1:3">
      <c r="A542" s="339">
        <v>20806</v>
      </c>
      <c r="B542" s="340" t="s">
        <v>499</v>
      </c>
      <c r="C542" s="343">
        <v>118</v>
      </c>
    </row>
    <row r="543" s="329" customFormat="1" ht="14.25" spans="1:3">
      <c r="A543" s="339">
        <v>2080601</v>
      </c>
      <c r="B543" s="340" t="s">
        <v>500</v>
      </c>
      <c r="C543" s="343"/>
    </row>
    <row r="544" s="329" customFormat="1" ht="14.25" spans="1:3">
      <c r="A544" s="339">
        <v>2080602</v>
      </c>
      <c r="B544" s="340" t="s">
        <v>501</v>
      </c>
      <c r="C544" s="343"/>
    </row>
    <row r="545" s="329" customFormat="1" ht="14.25" spans="1:3">
      <c r="A545" s="339">
        <v>2080699</v>
      </c>
      <c r="B545" s="340" t="s">
        <v>502</v>
      </c>
      <c r="C545" s="343">
        <v>118</v>
      </c>
    </row>
    <row r="546" s="331" customFormat="1" spans="1:3">
      <c r="A546" s="339">
        <v>20807</v>
      </c>
      <c r="B546" s="340" t="s">
        <v>503</v>
      </c>
      <c r="C546" s="343">
        <v>28</v>
      </c>
    </row>
    <row r="547" s="329" customFormat="1" ht="14.25" spans="1:3">
      <c r="A547" s="339">
        <v>2080701</v>
      </c>
      <c r="B547" s="340" t="s">
        <v>504</v>
      </c>
      <c r="C547" s="341"/>
    </row>
    <row r="548" s="329" customFormat="1" ht="14.25" spans="1:3">
      <c r="A548" s="339">
        <v>2080702</v>
      </c>
      <c r="B548" s="340" t="s">
        <v>505</v>
      </c>
      <c r="C548" s="341"/>
    </row>
    <row r="549" s="329" customFormat="1" ht="14.25" spans="1:3">
      <c r="A549" s="339">
        <v>2080704</v>
      </c>
      <c r="B549" s="340" t="s">
        <v>506</v>
      </c>
      <c r="C549" s="341"/>
    </row>
    <row r="550" s="329" customFormat="1" ht="14.25" spans="1:3">
      <c r="A550" s="339">
        <v>2080705</v>
      </c>
      <c r="B550" s="340" t="s">
        <v>507</v>
      </c>
      <c r="C550" s="341"/>
    </row>
    <row r="551" s="329" customFormat="1" ht="14.25" spans="1:3">
      <c r="A551" s="339">
        <v>2080709</v>
      </c>
      <c r="B551" s="340" t="s">
        <v>508</v>
      </c>
      <c r="C551" s="341"/>
    </row>
    <row r="552" s="329" customFormat="1" ht="14.25" spans="1:3">
      <c r="A552" s="339">
        <v>2080711</v>
      </c>
      <c r="B552" s="340" t="s">
        <v>509</v>
      </c>
      <c r="C552" s="341"/>
    </row>
    <row r="553" s="329" customFormat="1" ht="14.25" spans="1:3">
      <c r="A553" s="339">
        <v>2080712</v>
      </c>
      <c r="B553" s="340" t="s">
        <v>510</v>
      </c>
      <c r="C553" s="341"/>
    </row>
    <row r="554" s="329" customFormat="1" ht="14.25" spans="1:3">
      <c r="A554" s="339">
        <v>2080713</v>
      </c>
      <c r="B554" s="340" t="s">
        <v>511</v>
      </c>
      <c r="C554" s="341"/>
    </row>
    <row r="555" s="329" customFormat="1" ht="14.25" spans="1:3">
      <c r="A555" s="339">
        <v>2080799</v>
      </c>
      <c r="B555" s="340" t="s">
        <v>512</v>
      </c>
      <c r="C555" s="341">
        <v>28</v>
      </c>
    </row>
    <row r="556" s="331" customFormat="1" spans="1:3">
      <c r="A556" s="339">
        <v>20808</v>
      </c>
      <c r="B556" s="340" t="s">
        <v>513</v>
      </c>
      <c r="C556" s="343">
        <v>1000</v>
      </c>
    </row>
    <row r="557" s="329" customFormat="1" ht="14.25" spans="1:3">
      <c r="A557" s="339">
        <v>2080801</v>
      </c>
      <c r="B557" s="340" t="s">
        <v>514</v>
      </c>
      <c r="C557" s="341">
        <v>1000</v>
      </c>
    </row>
    <row r="558" s="329" customFormat="1" ht="14.25" spans="1:3">
      <c r="A558" s="339">
        <v>2080802</v>
      </c>
      <c r="B558" s="340" t="s">
        <v>515</v>
      </c>
      <c r="C558" s="341"/>
    </row>
    <row r="559" s="329" customFormat="1" ht="14.25" spans="1:3">
      <c r="A559" s="339">
        <v>2080803</v>
      </c>
      <c r="B559" s="340" t="s">
        <v>516</v>
      </c>
      <c r="C559" s="341"/>
    </row>
    <row r="560" s="329" customFormat="1" ht="14.25" spans="1:3">
      <c r="A560" s="339">
        <v>2080805</v>
      </c>
      <c r="B560" s="340" t="s">
        <v>517</v>
      </c>
      <c r="C560" s="341"/>
    </row>
    <row r="561" s="329" customFormat="1" ht="14.25" spans="1:3">
      <c r="A561" s="339">
        <v>2080806</v>
      </c>
      <c r="B561" s="340" t="s">
        <v>518</v>
      </c>
      <c r="C561" s="341"/>
    </row>
    <row r="562" s="329" customFormat="1" ht="14.25" spans="1:3">
      <c r="A562" s="339">
        <v>2080807</v>
      </c>
      <c r="B562" s="340" t="s">
        <v>519</v>
      </c>
      <c r="C562" s="341"/>
    </row>
    <row r="563" s="329" customFormat="1" ht="14.25" spans="1:3">
      <c r="A563" s="339">
        <v>2080808</v>
      </c>
      <c r="B563" s="340" t="s">
        <v>520</v>
      </c>
      <c r="C563" s="341"/>
    </row>
    <row r="564" s="329" customFormat="1" ht="14.25" spans="1:3">
      <c r="A564" s="339">
        <v>2080899</v>
      </c>
      <c r="B564" s="340" t="s">
        <v>521</v>
      </c>
      <c r="C564" s="341"/>
    </row>
    <row r="565" s="331" customFormat="1" spans="1:3">
      <c r="A565" s="339">
        <v>20809</v>
      </c>
      <c r="B565" s="340" t="s">
        <v>522</v>
      </c>
      <c r="C565" s="343">
        <v>1202</v>
      </c>
    </row>
    <row r="566" s="329" customFormat="1" ht="14.25" spans="1:3">
      <c r="A566" s="339">
        <v>2080901</v>
      </c>
      <c r="B566" s="340" t="s">
        <v>523</v>
      </c>
      <c r="C566" s="341"/>
    </row>
    <row r="567" s="329" customFormat="1" ht="14.25" spans="1:3">
      <c r="A567" s="339">
        <v>2080902</v>
      </c>
      <c r="B567" s="340" t="s">
        <v>524</v>
      </c>
      <c r="C567" s="341"/>
    </row>
    <row r="568" s="329" customFormat="1" ht="14.25" spans="1:3">
      <c r="A568" s="339">
        <v>2080903</v>
      </c>
      <c r="B568" s="340" t="s">
        <v>525</v>
      </c>
      <c r="C568" s="341"/>
    </row>
    <row r="569" s="329" customFormat="1" ht="14.25" spans="1:3">
      <c r="A569" s="339">
        <v>2080904</v>
      </c>
      <c r="B569" s="340" t="s">
        <v>526</v>
      </c>
      <c r="C569" s="341"/>
    </row>
    <row r="570" s="329" customFormat="1" ht="14.25" spans="1:3">
      <c r="A570" s="339">
        <v>2080905</v>
      </c>
      <c r="B570" s="340" t="s">
        <v>527</v>
      </c>
      <c r="C570" s="341"/>
    </row>
    <row r="571" s="329" customFormat="1" ht="14.25" spans="1:3">
      <c r="A571" s="339">
        <v>2080999</v>
      </c>
      <c r="B571" s="340" t="s">
        <v>528</v>
      </c>
      <c r="C571" s="343">
        <v>1202</v>
      </c>
    </row>
    <row r="572" s="331" customFormat="1" spans="1:3">
      <c r="A572" s="339">
        <v>20810</v>
      </c>
      <c r="B572" s="340" t="s">
        <v>529</v>
      </c>
      <c r="C572" s="343">
        <v>1835</v>
      </c>
    </row>
    <row r="573" s="329" customFormat="1" ht="14.25" spans="1:3">
      <c r="A573" s="339">
        <v>2081001</v>
      </c>
      <c r="B573" s="340" t="s">
        <v>530</v>
      </c>
      <c r="C573" s="341"/>
    </row>
    <row r="574" s="329" customFormat="1" ht="14.25" spans="1:3">
      <c r="A574" s="339">
        <v>2081002</v>
      </c>
      <c r="B574" s="340" t="s">
        <v>531</v>
      </c>
      <c r="C574" s="341"/>
    </row>
    <row r="575" s="329" customFormat="1" ht="14.25" spans="1:3">
      <c r="A575" s="339">
        <v>2081003</v>
      </c>
      <c r="B575" s="340" t="s">
        <v>532</v>
      </c>
      <c r="C575" s="341"/>
    </row>
    <row r="576" s="329" customFormat="1" ht="14.25" spans="1:3">
      <c r="A576" s="339">
        <v>2081004</v>
      </c>
      <c r="B576" s="340" t="s">
        <v>533</v>
      </c>
      <c r="C576" s="341">
        <v>1835</v>
      </c>
    </row>
    <row r="577" s="329" customFormat="1" ht="14.25" spans="1:3">
      <c r="A577" s="339">
        <v>2081005</v>
      </c>
      <c r="B577" s="340" t="s">
        <v>534</v>
      </c>
      <c r="C577" s="341"/>
    </row>
    <row r="578" s="329" customFormat="1" ht="14.25" spans="1:3">
      <c r="A578" s="339">
        <v>2081006</v>
      </c>
      <c r="B578" s="340" t="s">
        <v>535</v>
      </c>
      <c r="C578" s="341"/>
    </row>
    <row r="579" s="329" customFormat="1" ht="14.25" spans="1:3">
      <c r="A579" s="339">
        <v>2081099</v>
      </c>
      <c r="B579" s="340" t="s">
        <v>536</v>
      </c>
      <c r="C579" s="341"/>
    </row>
    <row r="580" s="331" customFormat="1" spans="1:3">
      <c r="A580" s="339">
        <v>20811</v>
      </c>
      <c r="B580" s="340" t="s">
        <v>537</v>
      </c>
      <c r="C580" s="343">
        <v>1184</v>
      </c>
    </row>
    <row r="581" s="329" customFormat="1" ht="14.25" spans="1:3">
      <c r="A581" s="339">
        <v>2081101</v>
      </c>
      <c r="B581" s="340" t="s">
        <v>137</v>
      </c>
      <c r="C581" s="343">
        <v>170</v>
      </c>
    </row>
    <row r="582" s="329" customFormat="1" ht="14.25" spans="1:3">
      <c r="A582" s="339">
        <v>2081102</v>
      </c>
      <c r="B582" s="340" t="s">
        <v>138</v>
      </c>
      <c r="C582" s="343">
        <v>20</v>
      </c>
    </row>
    <row r="583" s="329" customFormat="1" ht="14.25" spans="1:3">
      <c r="A583" s="339">
        <v>2081103</v>
      </c>
      <c r="B583" s="340" t="s">
        <v>139</v>
      </c>
      <c r="C583" s="343"/>
    </row>
    <row r="584" s="329" customFormat="1" ht="14.25" spans="1:3">
      <c r="A584" s="339">
        <v>2081104</v>
      </c>
      <c r="B584" s="340" t="s">
        <v>538</v>
      </c>
      <c r="C584" s="343"/>
    </row>
    <row r="585" s="329" customFormat="1" ht="14.25" spans="1:3">
      <c r="A585" s="339">
        <v>2081105</v>
      </c>
      <c r="B585" s="340" t="s">
        <v>539</v>
      </c>
      <c r="C585" s="343">
        <v>600</v>
      </c>
    </row>
    <row r="586" s="329" customFormat="1" ht="14.25" spans="1:3">
      <c r="A586" s="339">
        <v>2081106</v>
      </c>
      <c r="B586" s="340" t="s">
        <v>540</v>
      </c>
      <c r="C586" s="343"/>
    </row>
    <row r="587" s="329" customFormat="1" ht="14.25" spans="1:3">
      <c r="A587" s="339">
        <v>2081107</v>
      </c>
      <c r="B587" s="340" t="s">
        <v>541</v>
      </c>
      <c r="C587" s="341">
        <v>394</v>
      </c>
    </row>
    <row r="588" s="329" customFormat="1" ht="14.25" spans="1:3">
      <c r="A588" s="339">
        <v>2081199</v>
      </c>
      <c r="B588" s="340" t="s">
        <v>542</v>
      </c>
      <c r="C588" s="341"/>
    </row>
    <row r="589" s="331" customFormat="1" spans="1:3">
      <c r="A589" s="339">
        <v>20816</v>
      </c>
      <c r="B589" s="340" t="s">
        <v>543</v>
      </c>
      <c r="C589" s="343">
        <v>52</v>
      </c>
    </row>
    <row r="590" s="329" customFormat="1" ht="14.25" spans="1:3">
      <c r="A590" s="339">
        <v>2081601</v>
      </c>
      <c r="B590" s="340" t="s">
        <v>137</v>
      </c>
      <c r="C590" s="343">
        <v>52</v>
      </c>
    </row>
    <row r="591" s="329" customFormat="1" ht="14.25" spans="1:3">
      <c r="A591" s="339">
        <v>2081602</v>
      </c>
      <c r="B591" s="340" t="s">
        <v>138</v>
      </c>
      <c r="C591" s="341"/>
    </row>
    <row r="592" s="329" customFormat="1" ht="14.25" spans="1:3">
      <c r="A592" s="339">
        <v>2081603</v>
      </c>
      <c r="B592" s="340" t="s">
        <v>139</v>
      </c>
      <c r="C592" s="341"/>
    </row>
    <row r="593" s="329" customFormat="1" ht="14.25" spans="1:3">
      <c r="A593" s="339">
        <v>2081699</v>
      </c>
      <c r="B593" s="340" t="s">
        <v>544</v>
      </c>
      <c r="C593" s="341"/>
    </row>
    <row r="594" s="331" customFormat="1" spans="1:3">
      <c r="A594" s="339">
        <v>20819</v>
      </c>
      <c r="B594" s="340" t="s">
        <v>545</v>
      </c>
      <c r="C594" s="343"/>
    </row>
    <row r="595" s="329" customFormat="1" ht="14.25" spans="1:3">
      <c r="A595" s="339">
        <v>2081901</v>
      </c>
      <c r="B595" s="340" t="s">
        <v>546</v>
      </c>
      <c r="C595" s="341"/>
    </row>
    <row r="596" s="329" customFormat="1" ht="14.25" spans="1:3">
      <c r="A596" s="339">
        <v>2081902</v>
      </c>
      <c r="B596" s="340" t="s">
        <v>547</v>
      </c>
      <c r="C596" s="341"/>
    </row>
    <row r="597" s="331" customFormat="1" spans="1:3">
      <c r="A597" s="339">
        <v>20820</v>
      </c>
      <c r="B597" s="340" t="s">
        <v>548</v>
      </c>
      <c r="C597" s="343">
        <v>2000</v>
      </c>
    </row>
    <row r="598" s="329" customFormat="1" ht="14.25" spans="1:3">
      <c r="A598" s="339">
        <v>2082001</v>
      </c>
      <c r="B598" s="340" t="s">
        <v>549</v>
      </c>
      <c r="C598" s="341">
        <v>2000</v>
      </c>
    </row>
    <row r="599" s="329" customFormat="1" ht="14.25" spans="1:3">
      <c r="A599" s="339">
        <v>2082002</v>
      </c>
      <c r="B599" s="340" t="s">
        <v>550</v>
      </c>
      <c r="C599" s="341"/>
    </row>
    <row r="600" s="331" customFormat="1" spans="1:3">
      <c r="A600" s="339">
        <v>20821</v>
      </c>
      <c r="B600" s="340" t="s">
        <v>551</v>
      </c>
      <c r="C600" s="343"/>
    </row>
    <row r="601" s="329" customFormat="1" ht="14.25" spans="1:3">
      <c r="A601" s="339">
        <v>2082101</v>
      </c>
      <c r="B601" s="340" t="s">
        <v>552</v>
      </c>
      <c r="C601" s="341"/>
    </row>
    <row r="602" s="329" customFormat="1" ht="14.25" spans="1:3">
      <c r="A602" s="339">
        <v>2082102</v>
      </c>
      <c r="B602" s="340" t="s">
        <v>553</v>
      </c>
      <c r="C602" s="341"/>
    </row>
    <row r="603" s="331" customFormat="1" spans="1:3">
      <c r="A603" s="339">
        <v>20824</v>
      </c>
      <c r="B603" s="340" t="s">
        <v>554</v>
      </c>
      <c r="C603" s="343"/>
    </row>
    <row r="604" s="329" customFormat="1" ht="14.25" spans="1:3">
      <c r="A604" s="339">
        <v>2082401</v>
      </c>
      <c r="B604" s="340" t="s">
        <v>555</v>
      </c>
      <c r="C604" s="341"/>
    </row>
    <row r="605" s="329" customFormat="1" ht="14.25" spans="1:3">
      <c r="A605" s="339">
        <v>2082402</v>
      </c>
      <c r="B605" s="340" t="s">
        <v>556</v>
      </c>
      <c r="C605" s="341"/>
    </row>
    <row r="606" s="331" customFormat="1" spans="1:3">
      <c r="A606" s="339">
        <v>20825</v>
      </c>
      <c r="B606" s="340" t="s">
        <v>557</v>
      </c>
      <c r="C606" s="343"/>
    </row>
    <row r="607" s="329" customFormat="1" ht="14.25" spans="1:3">
      <c r="A607" s="339">
        <v>2082501</v>
      </c>
      <c r="B607" s="340" t="s">
        <v>558</v>
      </c>
      <c r="C607" s="341"/>
    </row>
    <row r="608" s="329" customFormat="1" ht="14.25" spans="1:3">
      <c r="A608" s="339">
        <v>2082502</v>
      </c>
      <c r="B608" s="340" t="s">
        <v>559</v>
      </c>
      <c r="C608" s="341"/>
    </row>
    <row r="609" s="331" customFormat="1" spans="1:3">
      <c r="A609" s="339">
        <v>20826</v>
      </c>
      <c r="B609" s="340" t="s">
        <v>560</v>
      </c>
      <c r="C609" s="343">
        <v>1218</v>
      </c>
    </row>
    <row r="610" s="329" customFormat="1" ht="14.25" spans="1:3">
      <c r="A610" s="339">
        <v>2082601</v>
      </c>
      <c r="B610" s="340" t="s">
        <v>561</v>
      </c>
      <c r="C610" s="341"/>
    </row>
    <row r="611" s="329" customFormat="1" ht="14.25" spans="1:3">
      <c r="A611" s="339">
        <v>2082602</v>
      </c>
      <c r="B611" s="340" t="s">
        <v>562</v>
      </c>
      <c r="C611" s="341">
        <v>1218</v>
      </c>
    </row>
    <row r="612" s="329" customFormat="1" ht="14.25" spans="1:3">
      <c r="A612" s="339">
        <v>2082699</v>
      </c>
      <c r="B612" s="340" t="s">
        <v>563</v>
      </c>
      <c r="C612" s="341"/>
    </row>
    <row r="613" s="331" customFormat="1" spans="1:3">
      <c r="A613" s="339">
        <v>20827</v>
      </c>
      <c r="B613" s="340" t="s">
        <v>564</v>
      </c>
      <c r="C613" s="343">
        <v>34</v>
      </c>
    </row>
    <row r="614" s="329" customFormat="1" ht="14.25" spans="1:3">
      <c r="A614" s="339">
        <v>2082701</v>
      </c>
      <c r="B614" s="340" t="s">
        <v>565</v>
      </c>
      <c r="C614" s="343"/>
    </row>
    <row r="615" s="329" customFormat="1" ht="14.25" spans="1:3">
      <c r="A615" s="339">
        <v>2082702</v>
      </c>
      <c r="B615" s="340" t="s">
        <v>566</v>
      </c>
      <c r="C615" s="343">
        <v>34</v>
      </c>
    </row>
    <row r="616" s="329" customFormat="1" ht="14.25" spans="1:3">
      <c r="A616" s="339">
        <v>2082799</v>
      </c>
      <c r="B616" s="340" t="s">
        <v>567</v>
      </c>
      <c r="C616" s="343"/>
    </row>
    <row r="617" s="331" customFormat="1" spans="1:3">
      <c r="A617" s="339">
        <v>20828</v>
      </c>
      <c r="B617" s="351" t="s">
        <v>568</v>
      </c>
      <c r="C617" s="343">
        <v>260</v>
      </c>
    </row>
    <row r="618" s="329" customFormat="1" ht="14.25" spans="1:3">
      <c r="A618" s="339">
        <v>2082801</v>
      </c>
      <c r="B618" s="340" t="s">
        <v>137</v>
      </c>
      <c r="C618" s="352">
        <v>260</v>
      </c>
    </row>
    <row r="619" s="329" customFormat="1" ht="14.25" spans="1:3">
      <c r="A619" s="339">
        <v>2082802</v>
      </c>
      <c r="B619" s="340" t="s">
        <v>138</v>
      </c>
      <c r="C619" s="343"/>
    </row>
    <row r="620" s="329" customFormat="1" ht="14.25" spans="1:3">
      <c r="A620" s="339">
        <v>2082803</v>
      </c>
      <c r="B620" s="340" t="s">
        <v>139</v>
      </c>
      <c r="C620" s="343"/>
    </row>
    <row r="621" s="329" customFormat="1" ht="14.25" spans="1:3">
      <c r="A621" s="339">
        <v>2082804</v>
      </c>
      <c r="B621" s="340" t="s">
        <v>569</v>
      </c>
      <c r="C621" s="343"/>
    </row>
    <row r="622" s="329" customFormat="1" ht="14.25" spans="1:3">
      <c r="A622" s="339">
        <v>2082805</v>
      </c>
      <c r="B622" s="340" t="s">
        <v>570</v>
      </c>
      <c r="C622" s="343"/>
    </row>
    <row r="623" s="329" customFormat="1" ht="14.25" spans="1:3">
      <c r="A623" s="339">
        <v>2082850</v>
      </c>
      <c r="B623" s="340" t="s">
        <v>146</v>
      </c>
      <c r="C623" s="343"/>
    </row>
    <row r="624" s="329" customFormat="1" ht="14.25" spans="1:3">
      <c r="A624" s="339">
        <v>2082899</v>
      </c>
      <c r="B624" s="340" t="s">
        <v>571</v>
      </c>
      <c r="C624" s="341"/>
    </row>
    <row r="625" s="331" customFormat="1" spans="1:3">
      <c r="A625" s="339">
        <v>20830</v>
      </c>
      <c r="B625" s="340" t="s">
        <v>572</v>
      </c>
      <c r="C625" s="343"/>
    </row>
    <row r="626" s="329" customFormat="1" ht="14.25" spans="1:3">
      <c r="A626" s="339">
        <v>2083001</v>
      </c>
      <c r="B626" s="340" t="s">
        <v>573</v>
      </c>
      <c r="C626" s="341"/>
    </row>
    <row r="627" s="329" customFormat="1" ht="14.25" spans="1:3">
      <c r="A627" s="339">
        <v>2083099</v>
      </c>
      <c r="B627" s="340" t="s">
        <v>574</v>
      </c>
      <c r="C627" s="341"/>
    </row>
    <row r="628" s="331" customFormat="1" spans="1:3">
      <c r="A628" s="339">
        <v>2089999</v>
      </c>
      <c r="B628" s="340" t="s">
        <v>575</v>
      </c>
      <c r="C628" s="343">
        <v>180</v>
      </c>
    </row>
    <row r="629" s="329" customFormat="1" ht="14.25" spans="1:3">
      <c r="A629" s="339">
        <v>210</v>
      </c>
      <c r="B629" s="340" t="s">
        <v>576</v>
      </c>
      <c r="C629" s="343">
        <v>15143</v>
      </c>
    </row>
    <row r="630" s="331" customFormat="1" spans="1:3">
      <c r="A630" s="339">
        <v>21001</v>
      </c>
      <c r="B630" s="340" t="s">
        <v>577</v>
      </c>
      <c r="C630" s="343">
        <v>2750</v>
      </c>
    </row>
    <row r="631" s="329" customFormat="1" ht="14.25" spans="1:3">
      <c r="A631" s="339">
        <v>2100101</v>
      </c>
      <c r="B631" s="340" t="s">
        <v>137</v>
      </c>
      <c r="C631" s="343">
        <v>1289</v>
      </c>
    </row>
    <row r="632" s="329" customFormat="1" ht="14.25" spans="1:3">
      <c r="A632" s="339">
        <v>2100102</v>
      </c>
      <c r="B632" s="340" t="s">
        <v>138</v>
      </c>
      <c r="C632" s="343">
        <v>1461</v>
      </c>
    </row>
    <row r="633" s="329" customFormat="1" ht="14.25" spans="1:3">
      <c r="A633" s="339">
        <v>2100103</v>
      </c>
      <c r="B633" s="340" t="s">
        <v>139</v>
      </c>
      <c r="C633" s="343"/>
    </row>
    <row r="634" s="329" customFormat="1" ht="14.25" spans="1:3">
      <c r="A634" s="339">
        <v>2100199</v>
      </c>
      <c r="B634" s="340" t="s">
        <v>578</v>
      </c>
      <c r="C634" s="343"/>
    </row>
    <row r="635" s="331" customFormat="1" spans="1:3">
      <c r="A635" s="339">
        <v>21002</v>
      </c>
      <c r="B635" s="340" t="s">
        <v>579</v>
      </c>
      <c r="C635" s="343">
        <v>2092</v>
      </c>
    </row>
    <row r="636" s="329" customFormat="1" ht="14.25" spans="1:3">
      <c r="A636" s="339">
        <v>2100201</v>
      </c>
      <c r="B636" s="340" t="s">
        <v>580</v>
      </c>
      <c r="C636" s="343">
        <v>306</v>
      </c>
    </row>
    <row r="637" s="329" customFormat="1" ht="14.25" spans="1:3">
      <c r="A637" s="339">
        <v>2100202</v>
      </c>
      <c r="B637" s="340" t="s">
        <v>581</v>
      </c>
      <c r="C637" s="341"/>
    </row>
    <row r="638" s="329" customFormat="1" ht="14.25" spans="1:3">
      <c r="A638" s="339">
        <v>2100203</v>
      </c>
      <c r="B638" s="340" t="s">
        <v>582</v>
      </c>
      <c r="C638" s="341"/>
    </row>
    <row r="639" s="329" customFormat="1" ht="14.25" spans="1:3">
      <c r="A639" s="339">
        <v>2100204</v>
      </c>
      <c r="B639" s="340" t="s">
        <v>583</v>
      </c>
      <c r="C639" s="341"/>
    </row>
    <row r="640" s="329" customFormat="1" ht="14.25" spans="1:3">
      <c r="A640" s="339">
        <v>2100205</v>
      </c>
      <c r="B640" s="340" t="s">
        <v>584</v>
      </c>
      <c r="C640" s="341"/>
    </row>
    <row r="641" s="329" customFormat="1" ht="14.25" spans="1:3">
      <c r="A641" s="339">
        <v>2100206</v>
      </c>
      <c r="B641" s="340" t="s">
        <v>585</v>
      </c>
      <c r="C641" s="341"/>
    </row>
    <row r="642" s="329" customFormat="1" ht="14.25" spans="1:3">
      <c r="A642" s="339">
        <v>2100207</v>
      </c>
      <c r="B642" s="340" t="s">
        <v>586</v>
      </c>
      <c r="C642" s="341"/>
    </row>
    <row r="643" s="329" customFormat="1" ht="14.25" spans="1:3">
      <c r="A643" s="339">
        <v>2100208</v>
      </c>
      <c r="B643" s="340" t="s">
        <v>587</v>
      </c>
      <c r="C643" s="341"/>
    </row>
    <row r="644" s="329" customFormat="1" ht="14.25" spans="1:3">
      <c r="A644" s="339">
        <v>2100209</v>
      </c>
      <c r="B644" s="340" t="s">
        <v>588</v>
      </c>
      <c r="C644" s="341"/>
    </row>
    <row r="645" s="329" customFormat="1" ht="14.25" spans="1:3">
      <c r="A645" s="339">
        <v>2100210</v>
      </c>
      <c r="B645" s="340" t="s">
        <v>589</v>
      </c>
      <c r="C645" s="341"/>
    </row>
    <row r="646" s="329" customFormat="1" ht="14.25" spans="1:3">
      <c r="A646" s="339">
        <v>2100211</v>
      </c>
      <c r="B646" s="340" t="s">
        <v>590</v>
      </c>
      <c r="C646" s="341"/>
    </row>
    <row r="647" s="329" customFormat="1" ht="14.25" spans="1:3">
      <c r="A647" s="339">
        <v>2100212</v>
      </c>
      <c r="B647" s="340" t="s">
        <v>591</v>
      </c>
      <c r="C647" s="341"/>
    </row>
    <row r="648" s="329" customFormat="1" ht="14.25" spans="1:3">
      <c r="A648" s="339">
        <v>2100213</v>
      </c>
      <c r="B648" s="340" t="s">
        <v>592</v>
      </c>
      <c r="C648" s="341"/>
    </row>
    <row r="649" s="329" customFormat="1" ht="14.25" spans="1:3">
      <c r="A649" s="339">
        <v>2100299</v>
      </c>
      <c r="B649" s="340" t="s">
        <v>593</v>
      </c>
      <c r="C649" s="343">
        <v>1786</v>
      </c>
    </row>
    <row r="650" s="331" customFormat="1" spans="1:3">
      <c r="A650" s="339">
        <v>21003</v>
      </c>
      <c r="B650" s="340" t="s">
        <v>594</v>
      </c>
      <c r="C650" s="343">
        <v>2230</v>
      </c>
    </row>
    <row r="651" s="329" customFormat="1" ht="14.25" spans="1:3">
      <c r="A651" s="339">
        <v>2100301</v>
      </c>
      <c r="B651" s="340" t="s">
        <v>595</v>
      </c>
      <c r="C651" s="341"/>
    </row>
    <row r="652" s="329" customFormat="1" ht="14.25" spans="1:3">
      <c r="A652" s="339">
        <v>2100302</v>
      </c>
      <c r="B652" s="340" t="s">
        <v>596</v>
      </c>
      <c r="C652" s="341">
        <v>967</v>
      </c>
    </row>
    <row r="653" s="329" customFormat="1" ht="14.25" spans="1:3">
      <c r="A653" s="339">
        <v>2100399</v>
      </c>
      <c r="B653" s="340" t="s">
        <v>597</v>
      </c>
      <c r="C653" s="341">
        <v>1263</v>
      </c>
    </row>
    <row r="654" s="331" customFormat="1" spans="1:3">
      <c r="A654" s="339">
        <v>21004</v>
      </c>
      <c r="B654" s="340" t="s">
        <v>598</v>
      </c>
      <c r="C654" s="343">
        <v>4478</v>
      </c>
    </row>
    <row r="655" s="329" customFormat="1" ht="14.25" spans="1:3">
      <c r="A655" s="339">
        <v>2100401</v>
      </c>
      <c r="B655" s="340" t="s">
        <v>599</v>
      </c>
      <c r="C655" s="352">
        <v>3878</v>
      </c>
    </row>
    <row r="656" s="329" customFormat="1" ht="14.25" spans="1:3">
      <c r="A656" s="339">
        <v>2100402</v>
      </c>
      <c r="B656" s="340" t="s">
        <v>600</v>
      </c>
      <c r="C656" s="341"/>
    </row>
    <row r="657" s="329" customFormat="1" ht="14.25" spans="1:3">
      <c r="A657" s="339">
        <v>2100403</v>
      </c>
      <c r="B657" s="340" t="s">
        <v>601</v>
      </c>
      <c r="C657" s="341"/>
    </row>
    <row r="658" s="329" customFormat="1" ht="14.25" spans="1:3">
      <c r="A658" s="339">
        <v>2100404</v>
      </c>
      <c r="B658" s="340" t="s">
        <v>602</v>
      </c>
      <c r="C658" s="341"/>
    </row>
    <row r="659" s="329" customFormat="1" ht="14.25" spans="1:3">
      <c r="A659" s="339">
        <v>2100405</v>
      </c>
      <c r="B659" s="340" t="s">
        <v>603</v>
      </c>
      <c r="C659" s="341"/>
    </row>
    <row r="660" s="329" customFormat="1" ht="14.25" spans="1:3">
      <c r="A660" s="339">
        <v>2100406</v>
      </c>
      <c r="B660" s="340" t="s">
        <v>604</v>
      </c>
      <c r="C660" s="341"/>
    </row>
    <row r="661" s="329" customFormat="1" ht="14.25" spans="1:3">
      <c r="A661" s="339">
        <v>2100407</v>
      </c>
      <c r="B661" s="340" t="s">
        <v>605</v>
      </c>
      <c r="C661" s="341"/>
    </row>
    <row r="662" s="329" customFormat="1" ht="14.25" spans="1:3">
      <c r="A662" s="339">
        <v>2100408</v>
      </c>
      <c r="B662" s="340" t="s">
        <v>606</v>
      </c>
      <c r="C662" s="341">
        <v>600</v>
      </c>
    </row>
    <row r="663" s="329" customFormat="1" ht="14.25" spans="1:3">
      <c r="A663" s="339">
        <v>2100409</v>
      </c>
      <c r="B663" s="340" t="s">
        <v>607</v>
      </c>
      <c r="C663" s="341"/>
    </row>
    <row r="664" s="329" customFormat="1" ht="14.25" spans="1:3">
      <c r="A664" s="339">
        <v>2100410</v>
      </c>
      <c r="B664" s="340" t="s">
        <v>608</v>
      </c>
      <c r="C664" s="341"/>
    </row>
    <row r="665" s="329" customFormat="1" ht="14.25" spans="1:3">
      <c r="A665" s="339">
        <v>2100499</v>
      </c>
      <c r="B665" s="340" t="s">
        <v>609</v>
      </c>
      <c r="C665" s="341"/>
    </row>
    <row r="666" s="331" customFormat="1" spans="1:3">
      <c r="A666" s="339">
        <v>21006</v>
      </c>
      <c r="B666" s="340" t="s">
        <v>610</v>
      </c>
      <c r="C666" s="343"/>
    </row>
    <row r="667" s="329" customFormat="1" ht="14.25" spans="1:3">
      <c r="A667" s="339">
        <v>2100601</v>
      </c>
      <c r="B667" s="340" t="s">
        <v>611</v>
      </c>
      <c r="C667" s="341"/>
    </row>
    <row r="668" s="329" customFormat="1" ht="14.25" spans="1:3">
      <c r="A668" s="339">
        <v>2100699</v>
      </c>
      <c r="B668" s="340" t="s">
        <v>612</v>
      </c>
      <c r="C668" s="341"/>
    </row>
    <row r="669" s="331" customFormat="1" spans="1:3">
      <c r="A669" s="339">
        <v>21007</v>
      </c>
      <c r="B669" s="340" t="s">
        <v>613</v>
      </c>
      <c r="C669" s="343">
        <v>490</v>
      </c>
    </row>
    <row r="670" s="329" customFormat="1" ht="14.25" spans="1:3">
      <c r="A670" s="339">
        <v>2100716</v>
      </c>
      <c r="B670" s="340" t="s">
        <v>614</v>
      </c>
      <c r="C670" s="343">
        <v>410</v>
      </c>
    </row>
    <row r="671" s="329" customFormat="1" ht="14.25" spans="1:3">
      <c r="A671" s="339">
        <v>2100717</v>
      </c>
      <c r="B671" s="340" t="s">
        <v>615</v>
      </c>
      <c r="C671" s="343">
        <v>80</v>
      </c>
    </row>
    <row r="672" s="329" customFormat="1" ht="14.25" spans="1:3">
      <c r="A672" s="339">
        <v>2100799</v>
      </c>
      <c r="B672" s="340" t="s">
        <v>616</v>
      </c>
      <c r="C672" s="341"/>
    </row>
    <row r="673" s="331" customFormat="1" spans="1:3">
      <c r="A673" s="339">
        <v>21011</v>
      </c>
      <c r="B673" s="340" t="s">
        <v>617</v>
      </c>
      <c r="C673" s="343"/>
    </row>
    <row r="674" s="329" customFormat="1" ht="14.25" spans="1:3">
      <c r="A674" s="339">
        <v>2101101</v>
      </c>
      <c r="B674" s="340" t="s">
        <v>618</v>
      </c>
      <c r="C674" s="341"/>
    </row>
    <row r="675" s="329" customFormat="1" ht="14.25" spans="1:3">
      <c r="A675" s="339">
        <v>2101102</v>
      </c>
      <c r="B675" s="340" t="s">
        <v>619</v>
      </c>
      <c r="C675" s="341"/>
    </row>
    <row r="676" s="329" customFormat="1" ht="14.25" spans="1:3">
      <c r="A676" s="339">
        <v>2101103</v>
      </c>
      <c r="B676" s="340" t="s">
        <v>620</v>
      </c>
      <c r="C676" s="341"/>
    </row>
    <row r="677" s="329" customFormat="1" ht="14.25" spans="1:3">
      <c r="A677" s="339">
        <v>2101199</v>
      </c>
      <c r="B677" s="340" t="s">
        <v>621</v>
      </c>
      <c r="C677" s="341"/>
    </row>
    <row r="678" s="331" customFormat="1" spans="1:3">
      <c r="A678" s="339">
        <v>21012</v>
      </c>
      <c r="B678" s="340" t="s">
        <v>622</v>
      </c>
      <c r="C678" s="343">
        <v>2567</v>
      </c>
    </row>
    <row r="679" s="329" customFormat="1" ht="14.25" spans="1:3">
      <c r="A679" s="339">
        <v>2101201</v>
      </c>
      <c r="B679" s="340" t="s">
        <v>623</v>
      </c>
      <c r="C679" s="341"/>
    </row>
    <row r="680" s="329" customFormat="1" ht="14.25" spans="1:3">
      <c r="A680" s="339">
        <v>2101202</v>
      </c>
      <c r="B680" s="340" t="s">
        <v>624</v>
      </c>
      <c r="C680" s="341">
        <v>2567</v>
      </c>
    </row>
    <row r="681" s="329" customFormat="1" ht="14.25" spans="1:3">
      <c r="A681" s="339">
        <v>2101299</v>
      </c>
      <c r="B681" s="340" t="s">
        <v>625</v>
      </c>
      <c r="C681" s="341"/>
    </row>
    <row r="682" s="331" customFormat="1" spans="1:3">
      <c r="A682" s="339">
        <v>21013</v>
      </c>
      <c r="B682" s="340" t="s">
        <v>626</v>
      </c>
      <c r="C682" s="343"/>
    </row>
    <row r="683" s="329" customFormat="1" ht="14.25" spans="1:3">
      <c r="A683" s="339">
        <v>2101301</v>
      </c>
      <c r="B683" s="340" t="s">
        <v>627</v>
      </c>
      <c r="C683" s="341"/>
    </row>
    <row r="684" s="329" customFormat="1" ht="14.25" spans="1:3">
      <c r="A684" s="339">
        <v>2101302</v>
      </c>
      <c r="B684" s="340" t="s">
        <v>628</v>
      </c>
      <c r="C684" s="341"/>
    </row>
    <row r="685" s="329" customFormat="1" ht="14.25" spans="1:3">
      <c r="A685" s="339">
        <v>2101399</v>
      </c>
      <c r="B685" s="340" t="s">
        <v>629</v>
      </c>
      <c r="C685" s="341"/>
    </row>
    <row r="686" s="331" customFormat="1" spans="1:3">
      <c r="A686" s="339">
        <v>21014</v>
      </c>
      <c r="B686" s="340" t="s">
        <v>630</v>
      </c>
      <c r="C686" s="343"/>
    </row>
    <row r="687" s="329" customFormat="1" ht="14.25" spans="1:3">
      <c r="A687" s="339">
        <v>2101401</v>
      </c>
      <c r="B687" s="340" t="s">
        <v>631</v>
      </c>
      <c r="C687" s="341"/>
    </row>
    <row r="688" s="329" customFormat="1" ht="14.25" spans="1:3">
      <c r="A688" s="339">
        <v>2101499</v>
      </c>
      <c r="B688" s="340" t="s">
        <v>632</v>
      </c>
      <c r="C688" s="341"/>
    </row>
    <row r="689" s="331" customFormat="1" spans="1:3">
      <c r="A689" s="339">
        <v>21015</v>
      </c>
      <c r="B689" s="340" t="s">
        <v>633</v>
      </c>
      <c r="C689" s="343">
        <v>536</v>
      </c>
    </row>
    <row r="690" s="329" customFormat="1" ht="14.25" spans="1:3">
      <c r="A690" s="339">
        <v>2101501</v>
      </c>
      <c r="B690" s="340" t="s">
        <v>137</v>
      </c>
      <c r="C690" s="343">
        <v>439</v>
      </c>
    </row>
    <row r="691" s="329" customFormat="1" ht="14.25" spans="1:3">
      <c r="A691" s="339">
        <v>2101502</v>
      </c>
      <c r="B691" s="340" t="s">
        <v>138</v>
      </c>
      <c r="C691" s="343">
        <v>97</v>
      </c>
    </row>
    <row r="692" s="329" customFormat="1" ht="14.25" spans="1:3">
      <c r="A692" s="339">
        <v>2101503</v>
      </c>
      <c r="B692" s="340" t="s">
        <v>139</v>
      </c>
      <c r="C692" s="341"/>
    </row>
    <row r="693" s="329" customFormat="1" ht="14.25" spans="1:3">
      <c r="A693" s="339">
        <v>2101504</v>
      </c>
      <c r="B693" s="340" t="s">
        <v>178</v>
      </c>
      <c r="C693" s="341"/>
    </row>
    <row r="694" s="329" customFormat="1" ht="14.25" spans="1:3">
      <c r="A694" s="339">
        <v>2101505</v>
      </c>
      <c r="B694" s="340" t="s">
        <v>634</v>
      </c>
      <c r="C694" s="341"/>
    </row>
    <row r="695" s="329" customFormat="1" ht="14.25" spans="1:3">
      <c r="A695" s="339">
        <v>2101506</v>
      </c>
      <c r="B695" s="340" t="s">
        <v>635</v>
      </c>
      <c r="C695" s="341"/>
    </row>
    <row r="696" s="329" customFormat="1" ht="14.25" spans="1:3">
      <c r="A696" s="339">
        <v>2101550</v>
      </c>
      <c r="B696" s="340" t="s">
        <v>146</v>
      </c>
      <c r="C696" s="341"/>
    </row>
    <row r="697" s="329" customFormat="1" ht="14.25" spans="1:3">
      <c r="A697" s="339">
        <v>2101599</v>
      </c>
      <c r="B697" s="340" t="s">
        <v>636</v>
      </c>
      <c r="C697" s="341"/>
    </row>
    <row r="698" s="331" customFormat="1" spans="1:3">
      <c r="A698" s="339">
        <v>21016</v>
      </c>
      <c r="B698" s="340" t="s">
        <v>637</v>
      </c>
      <c r="C698" s="343"/>
    </row>
    <row r="699" s="331" customFormat="1" spans="1:3">
      <c r="A699" s="339">
        <v>21099</v>
      </c>
      <c r="B699" s="353" t="s">
        <v>638</v>
      </c>
      <c r="C699" s="343"/>
    </row>
    <row r="700" s="329" customFormat="1" ht="14.25" spans="1:3">
      <c r="A700" s="339">
        <v>211</v>
      </c>
      <c r="B700" s="353" t="s">
        <v>639</v>
      </c>
      <c r="C700" s="341">
        <v>7013</v>
      </c>
    </row>
    <row r="701" s="331" customFormat="1" spans="1:3">
      <c r="A701" s="339">
        <v>21101</v>
      </c>
      <c r="B701" s="353" t="s">
        <v>640</v>
      </c>
      <c r="C701" s="343"/>
    </row>
    <row r="702" s="329" customFormat="1" ht="14.25" spans="1:3">
      <c r="A702" s="339">
        <v>2110101</v>
      </c>
      <c r="B702" s="353" t="s">
        <v>137</v>
      </c>
      <c r="C702" s="341"/>
    </row>
    <row r="703" s="329" customFormat="1" ht="14.25" spans="1:3">
      <c r="A703" s="339">
        <v>2110102</v>
      </c>
      <c r="B703" s="353" t="s">
        <v>138</v>
      </c>
      <c r="C703" s="341"/>
    </row>
    <row r="704" s="329" customFormat="1" ht="14.25" spans="1:3">
      <c r="A704" s="339">
        <v>2110103</v>
      </c>
      <c r="B704" s="353" t="s">
        <v>139</v>
      </c>
      <c r="C704" s="341"/>
    </row>
    <row r="705" s="329" customFormat="1" ht="14.25" spans="1:3">
      <c r="A705" s="339">
        <v>2110104</v>
      </c>
      <c r="B705" s="353" t="s">
        <v>641</v>
      </c>
      <c r="C705" s="341"/>
    </row>
    <row r="706" s="329" customFormat="1" ht="14.25" spans="1:3">
      <c r="A706" s="339">
        <v>2110105</v>
      </c>
      <c r="B706" s="353" t="s">
        <v>642</v>
      </c>
      <c r="C706" s="341"/>
    </row>
    <row r="707" s="329" customFormat="1" ht="14.25" spans="1:3">
      <c r="A707" s="339">
        <v>2110106</v>
      </c>
      <c r="B707" s="353" t="s">
        <v>643</v>
      </c>
      <c r="C707" s="341"/>
    </row>
    <row r="708" s="329" customFormat="1" ht="14.25" spans="1:3">
      <c r="A708" s="339">
        <v>2110107</v>
      </c>
      <c r="B708" s="353" t="s">
        <v>644</v>
      </c>
      <c r="C708" s="341"/>
    </row>
    <row r="709" s="329" customFormat="1" ht="14.25" spans="1:3">
      <c r="A709" s="339">
        <v>2110108</v>
      </c>
      <c r="B709" s="353" t="s">
        <v>645</v>
      </c>
      <c r="C709" s="341"/>
    </row>
    <row r="710" s="329" customFormat="1" ht="14.25" spans="1:3">
      <c r="A710" s="339">
        <v>2110199</v>
      </c>
      <c r="B710" s="353" t="s">
        <v>646</v>
      </c>
      <c r="C710" s="341"/>
    </row>
    <row r="711" s="331" customFormat="1" spans="1:3">
      <c r="A711" s="339">
        <v>21102</v>
      </c>
      <c r="B711" s="353" t="s">
        <v>647</v>
      </c>
      <c r="C711" s="343"/>
    </row>
    <row r="712" s="329" customFormat="1" ht="14.25" spans="1:3">
      <c r="A712" s="339">
        <v>2110203</v>
      </c>
      <c r="B712" s="353" t="s">
        <v>648</v>
      </c>
      <c r="C712" s="341"/>
    </row>
    <row r="713" s="329" customFormat="1" ht="14.25" spans="1:3">
      <c r="A713" s="339">
        <v>2110204</v>
      </c>
      <c r="B713" s="353" t="s">
        <v>649</v>
      </c>
      <c r="C713" s="341"/>
    </row>
    <row r="714" s="329" customFormat="1" ht="14.25" spans="1:3">
      <c r="A714" s="339">
        <v>2110299</v>
      </c>
      <c r="B714" s="353" t="s">
        <v>650</v>
      </c>
      <c r="C714" s="341"/>
    </row>
    <row r="715" s="331" customFormat="1" spans="1:3">
      <c r="A715" s="339">
        <v>21103</v>
      </c>
      <c r="B715" s="353" t="s">
        <v>651</v>
      </c>
      <c r="C715" s="343">
        <v>3270</v>
      </c>
    </row>
    <row r="716" s="329" customFormat="1" ht="14.25" spans="1:3">
      <c r="A716" s="339">
        <v>2110301</v>
      </c>
      <c r="B716" s="353" t="s">
        <v>652</v>
      </c>
      <c r="C716" s="341"/>
    </row>
    <row r="717" s="329" customFormat="1" ht="14.25" spans="1:3">
      <c r="A717" s="339">
        <v>2110302</v>
      </c>
      <c r="B717" s="353" t="s">
        <v>653</v>
      </c>
      <c r="C717" s="341">
        <v>2863</v>
      </c>
    </row>
    <row r="718" s="329" customFormat="1" ht="14.25" spans="1:3">
      <c r="A718" s="339">
        <v>2110303</v>
      </c>
      <c r="B718" s="353" t="s">
        <v>654</v>
      </c>
      <c r="C718" s="341"/>
    </row>
    <row r="719" s="329" customFormat="1" ht="14.25" spans="1:3">
      <c r="A719" s="339">
        <v>2110304</v>
      </c>
      <c r="B719" s="353" t="s">
        <v>655</v>
      </c>
      <c r="C719" s="341"/>
    </row>
    <row r="720" s="329" customFormat="1" ht="14.25" spans="1:3">
      <c r="A720" s="339">
        <v>2110305</v>
      </c>
      <c r="B720" s="353" t="s">
        <v>656</v>
      </c>
      <c r="C720" s="341"/>
    </row>
    <row r="721" s="329" customFormat="1" ht="14.25" spans="1:3">
      <c r="A721" s="339">
        <v>2110306</v>
      </c>
      <c r="B721" s="353" t="s">
        <v>657</v>
      </c>
      <c r="C721" s="341"/>
    </row>
    <row r="722" s="329" customFormat="1" ht="14.25" spans="1:3">
      <c r="A722" s="339">
        <v>2110307</v>
      </c>
      <c r="B722" s="353" t="s">
        <v>658</v>
      </c>
      <c r="C722" s="341"/>
    </row>
    <row r="723" s="329" customFormat="1" ht="14.25" spans="1:3">
      <c r="A723" s="339">
        <v>2110399</v>
      </c>
      <c r="B723" s="353" t="s">
        <v>659</v>
      </c>
      <c r="C723" s="341">
        <v>407</v>
      </c>
    </row>
    <row r="724" s="331" customFormat="1" spans="1:3">
      <c r="A724" s="339">
        <v>21104</v>
      </c>
      <c r="B724" s="353" t="s">
        <v>660</v>
      </c>
      <c r="C724" s="343">
        <v>3743</v>
      </c>
    </row>
    <row r="725" s="329" customFormat="1" ht="14.25" spans="1:3">
      <c r="A725" s="339">
        <v>2110401</v>
      </c>
      <c r="B725" s="353" t="s">
        <v>661</v>
      </c>
      <c r="C725" s="341"/>
    </row>
    <row r="726" s="329" customFormat="1" ht="14.25" spans="1:3">
      <c r="A726" s="339">
        <v>2110402</v>
      </c>
      <c r="B726" s="353" t="s">
        <v>662</v>
      </c>
      <c r="C726" s="341">
        <v>3743</v>
      </c>
    </row>
    <row r="727" s="329" customFormat="1" ht="14.25" spans="1:3">
      <c r="A727" s="339">
        <v>2110404</v>
      </c>
      <c r="B727" s="353" t="s">
        <v>663</v>
      </c>
      <c r="C727" s="341"/>
    </row>
    <row r="728" s="329" customFormat="1" ht="14.25" spans="1:3">
      <c r="A728" s="339">
        <v>2110405</v>
      </c>
      <c r="B728" s="353" t="s">
        <v>664</v>
      </c>
      <c r="C728" s="341"/>
    </row>
    <row r="729" s="329" customFormat="1" ht="14.25" spans="1:3">
      <c r="A729" s="339">
        <v>2110406</v>
      </c>
      <c r="B729" s="353" t="s">
        <v>665</v>
      </c>
      <c r="C729" s="341"/>
    </row>
    <row r="730" s="329" customFormat="1" ht="14.25" spans="1:3">
      <c r="A730" s="339">
        <v>2110499</v>
      </c>
      <c r="B730" s="353" t="s">
        <v>666</v>
      </c>
      <c r="C730" s="341"/>
    </row>
    <row r="731" s="331" customFormat="1" spans="1:3">
      <c r="A731" s="339">
        <v>21105</v>
      </c>
      <c r="B731" s="353" t="s">
        <v>667</v>
      </c>
      <c r="C731" s="343"/>
    </row>
    <row r="732" s="329" customFormat="1" ht="14.25" spans="1:3">
      <c r="A732" s="339">
        <v>2110501</v>
      </c>
      <c r="B732" s="353" t="s">
        <v>668</v>
      </c>
      <c r="C732" s="341"/>
    </row>
    <row r="733" s="329" customFormat="1" ht="14.25" spans="1:3">
      <c r="A733" s="339">
        <v>2110502</v>
      </c>
      <c r="B733" s="353" t="s">
        <v>669</v>
      </c>
      <c r="C733" s="341"/>
    </row>
    <row r="734" s="329" customFormat="1" ht="14.25" spans="1:3">
      <c r="A734" s="339">
        <v>2110503</v>
      </c>
      <c r="B734" s="353" t="s">
        <v>670</v>
      </c>
      <c r="C734" s="341"/>
    </row>
    <row r="735" s="329" customFormat="1" ht="14.25" spans="1:3">
      <c r="A735" s="339">
        <v>2110506</v>
      </c>
      <c r="B735" s="353" t="s">
        <v>671</v>
      </c>
      <c r="C735" s="341"/>
    </row>
    <row r="736" s="329" customFormat="1" ht="14.25" spans="1:3">
      <c r="A736" s="339">
        <v>2110507</v>
      </c>
      <c r="B736" s="353" t="s">
        <v>672</v>
      </c>
      <c r="C736" s="341"/>
    </row>
    <row r="737" s="329" customFormat="1" ht="14.25" spans="1:3">
      <c r="A737" s="339">
        <v>2110599</v>
      </c>
      <c r="B737" s="353" t="s">
        <v>673</v>
      </c>
      <c r="C737" s="341"/>
    </row>
    <row r="738" s="331" customFormat="1" spans="1:3">
      <c r="A738" s="339">
        <v>21106</v>
      </c>
      <c r="B738" s="353" t="s">
        <v>674</v>
      </c>
      <c r="C738" s="343"/>
    </row>
    <row r="739" s="329" customFormat="1" ht="14.25" spans="1:3">
      <c r="A739" s="339">
        <v>2110602</v>
      </c>
      <c r="B739" s="353" t="s">
        <v>675</v>
      </c>
      <c r="C739" s="341"/>
    </row>
    <row r="740" s="329" customFormat="1" ht="14.25" spans="1:3">
      <c r="A740" s="339">
        <v>2110603</v>
      </c>
      <c r="B740" s="353" t="s">
        <v>676</v>
      </c>
      <c r="C740" s="341"/>
    </row>
    <row r="741" s="329" customFormat="1" ht="14.25" spans="1:3">
      <c r="A741" s="339">
        <v>2110604</v>
      </c>
      <c r="B741" s="353" t="s">
        <v>677</v>
      </c>
      <c r="C741" s="341"/>
    </row>
    <row r="742" s="329" customFormat="1" ht="14.25" spans="1:3">
      <c r="A742" s="339">
        <v>2110605</v>
      </c>
      <c r="B742" s="353" t="s">
        <v>678</v>
      </c>
      <c r="C742" s="341"/>
    </row>
    <row r="743" s="329" customFormat="1" ht="14.25" spans="1:3">
      <c r="A743" s="339">
        <v>2110699</v>
      </c>
      <c r="B743" s="353" t="s">
        <v>679</v>
      </c>
      <c r="C743" s="341"/>
    </row>
    <row r="744" s="331" customFormat="1" spans="1:3">
      <c r="A744" s="339">
        <v>21107</v>
      </c>
      <c r="B744" s="353" t="s">
        <v>680</v>
      </c>
      <c r="C744" s="343"/>
    </row>
    <row r="745" s="329" customFormat="1" ht="14.25" spans="1:3">
      <c r="A745" s="339">
        <v>2110704</v>
      </c>
      <c r="B745" s="353" t="s">
        <v>681</v>
      </c>
      <c r="C745" s="341"/>
    </row>
    <row r="746" s="329" customFormat="1" ht="14.25" spans="1:3">
      <c r="A746" s="339">
        <v>2110799</v>
      </c>
      <c r="B746" s="353" t="s">
        <v>682</v>
      </c>
      <c r="C746" s="341"/>
    </row>
    <row r="747" s="331" customFormat="1" spans="1:3">
      <c r="A747" s="339">
        <v>21108</v>
      </c>
      <c r="B747" s="353" t="s">
        <v>683</v>
      </c>
      <c r="C747" s="343"/>
    </row>
    <row r="748" s="329" customFormat="1" ht="14.25" spans="1:3">
      <c r="A748" s="339">
        <v>2110804</v>
      </c>
      <c r="B748" s="353" t="s">
        <v>684</v>
      </c>
      <c r="C748" s="341"/>
    </row>
    <row r="749" s="329" customFormat="1" ht="14.25" spans="1:3">
      <c r="A749" s="339">
        <v>2110899</v>
      </c>
      <c r="B749" s="353" t="s">
        <v>685</v>
      </c>
      <c r="C749" s="341"/>
    </row>
    <row r="750" s="331" customFormat="1" spans="1:3">
      <c r="A750" s="339">
        <v>21109</v>
      </c>
      <c r="B750" s="353" t="s">
        <v>686</v>
      </c>
      <c r="C750" s="343"/>
    </row>
    <row r="751" s="331" customFormat="1" spans="1:3">
      <c r="A751" s="339">
        <v>21110</v>
      </c>
      <c r="B751" s="353" t="s">
        <v>687</v>
      </c>
      <c r="C751" s="343"/>
    </row>
    <row r="752" s="331" customFormat="1" spans="1:3">
      <c r="A752" s="339">
        <v>21111</v>
      </c>
      <c r="B752" s="353" t="s">
        <v>688</v>
      </c>
      <c r="C752" s="343"/>
    </row>
    <row r="753" s="329" customFormat="1" ht="14.25" spans="1:3">
      <c r="A753" s="339">
        <v>2111101</v>
      </c>
      <c r="B753" s="353" t="s">
        <v>689</v>
      </c>
      <c r="C753" s="341"/>
    </row>
    <row r="754" s="329" customFormat="1" ht="14.25" spans="1:3">
      <c r="A754" s="339">
        <v>2111102</v>
      </c>
      <c r="B754" s="353" t="s">
        <v>690</v>
      </c>
      <c r="C754" s="341"/>
    </row>
    <row r="755" s="329" customFormat="1" ht="14.25" spans="1:3">
      <c r="A755" s="339">
        <v>2111103</v>
      </c>
      <c r="B755" s="353" t="s">
        <v>691</v>
      </c>
      <c r="C755" s="341"/>
    </row>
    <row r="756" s="329" customFormat="1" ht="14.25" spans="1:3">
      <c r="A756" s="339">
        <v>2111104</v>
      </c>
      <c r="B756" s="353" t="s">
        <v>692</v>
      </c>
      <c r="C756" s="341"/>
    </row>
    <row r="757" s="329" customFormat="1" ht="14.25" spans="1:3">
      <c r="A757" s="339">
        <v>2111199</v>
      </c>
      <c r="B757" s="353" t="s">
        <v>693</v>
      </c>
      <c r="C757" s="341"/>
    </row>
    <row r="758" s="331" customFormat="1" spans="1:3">
      <c r="A758" s="339">
        <v>21112</v>
      </c>
      <c r="B758" s="353" t="s">
        <v>694</v>
      </c>
      <c r="C758" s="343"/>
    </row>
    <row r="759" s="331" customFormat="1" spans="1:3">
      <c r="A759" s="339">
        <v>21113</v>
      </c>
      <c r="B759" s="353" t="s">
        <v>695</v>
      </c>
      <c r="C759" s="343"/>
    </row>
    <row r="760" s="331" customFormat="1" spans="1:3">
      <c r="A760" s="339">
        <v>21114</v>
      </c>
      <c r="B760" s="353" t="s">
        <v>696</v>
      </c>
      <c r="C760" s="343"/>
    </row>
    <row r="761" s="329" customFormat="1" ht="14.25" spans="1:3">
      <c r="A761" s="339">
        <v>2111401</v>
      </c>
      <c r="B761" s="353" t="s">
        <v>137</v>
      </c>
      <c r="C761" s="341"/>
    </row>
    <row r="762" s="329" customFormat="1" ht="14.25" spans="1:3">
      <c r="A762" s="339">
        <v>2111402</v>
      </c>
      <c r="B762" s="353" t="s">
        <v>138</v>
      </c>
      <c r="C762" s="341"/>
    </row>
    <row r="763" s="329" customFormat="1" ht="14.25" spans="1:3">
      <c r="A763" s="339">
        <v>2111403</v>
      </c>
      <c r="B763" s="353" t="s">
        <v>139</v>
      </c>
      <c r="C763" s="341"/>
    </row>
    <row r="764" s="329" customFormat="1" ht="14.25" spans="1:3">
      <c r="A764" s="339">
        <v>2111406</v>
      </c>
      <c r="B764" s="353" t="s">
        <v>697</v>
      </c>
      <c r="C764" s="341"/>
    </row>
    <row r="765" s="329" customFormat="1" ht="14.25" spans="1:3">
      <c r="A765" s="339">
        <v>2111407</v>
      </c>
      <c r="B765" s="353" t="s">
        <v>698</v>
      </c>
      <c r="C765" s="341"/>
    </row>
    <row r="766" s="329" customFormat="1" ht="14.25" spans="1:3">
      <c r="A766" s="339">
        <v>2111408</v>
      </c>
      <c r="B766" s="353" t="s">
        <v>699</v>
      </c>
      <c r="C766" s="341"/>
    </row>
    <row r="767" s="329" customFormat="1" ht="14.25" spans="1:3">
      <c r="A767" s="339">
        <v>2111411</v>
      </c>
      <c r="B767" s="353" t="s">
        <v>178</v>
      </c>
      <c r="C767" s="341"/>
    </row>
    <row r="768" s="329" customFormat="1" ht="14.25" spans="1:3">
      <c r="A768" s="339">
        <v>2111413</v>
      </c>
      <c r="B768" s="353" t="s">
        <v>700</v>
      </c>
      <c r="C768" s="341"/>
    </row>
    <row r="769" s="329" customFormat="1" ht="14.25" spans="1:3">
      <c r="A769" s="339">
        <v>2111450</v>
      </c>
      <c r="B769" s="353" t="s">
        <v>146</v>
      </c>
      <c r="C769" s="341"/>
    </row>
    <row r="770" s="329" customFormat="1" ht="14.25" spans="1:3">
      <c r="A770" s="339">
        <v>2111499</v>
      </c>
      <c r="B770" s="353" t="s">
        <v>701</v>
      </c>
      <c r="C770" s="341"/>
    </row>
    <row r="771" s="331" customFormat="1" spans="1:3">
      <c r="A771" s="339">
        <v>2119999</v>
      </c>
      <c r="B771" s="353" t="s">
        <v>702</v>
      </c>
      <c r="C771" s="343"/>
    </row>
    <row r="772" s="329" customFormat="1" ht="14.25" spans="1:3">
      <c r="A772" s="339">
        <v>212</v>
      </c>
      <c r="B772" s="353" t="s">
        <v>703</v>
      </c>
      <c r="C772" s="343">
        <v>6414</v>
      </c>
    </row>
    <row r="773" s="331" customFormat="1" spans="1:3">
      <c r="A773" s="339">
        <v>21201</v>
      </c>
      <c r="B773" s="353" t="s">
        <v>704</v>
      </c>
      <c r="C773" s="343">
        <v>4684</v>
      </c>
    </row>
    <row r="774" s="329" customFormat="1" ht="14.25" spans="1:3">
      <c r="A774" s="339">
        <v>2120101</v>
      </c>
      <c r="B774" s="353" t="s">
        <v>137</v>
      </c>
      <c r="C774" s="343">
        <v>3235</v>
      </c>
    </row>
    <row r="775" s="329" customFormat="1" ht="14.25" spans="1:3">
      <c r="A775" s="339">
        <v>2120102</v>
      </c>
      <c r="B775" s="353" t="s">
        <v>138</v>
      </c>
      <c r="C775" s="343">
        <v>715</v>
      </c>
    </row>
    <row r="776" s="329" customFormat="1" ht="14.25" spans="1:3">
      <c r="A776" s="339">
        <v>2120103</v>
      </c>
      <c r="B776" s="353" t="s">
        <v>139</v>
      </c>
      <c r="C776" s="343"/>
    </row>
    <row r="777" s="329" customFormat="1" ht="14.25" spans="1:3">
      <c r="A777" s="339">
        <v>2120104</v>
      </c>
      <c r="B777" s="353" t="s">
        <v>705</v>
      </c>
      <c r="C777" s="343">
        <v>734</v>
      </c>
    </row>
    <row r="778" s="329" customFormat="1" ht="14.25" spans="1:3">
      <c r="A778" s="339">
        <v>2120105</v>
      </c>
      <c r="B778" s="353" t="s">
        <v>706</v>
      </c>
      <c r="C778" s="343"/>
    </row>
    <row r="779" s="329" customFormat="1" ht="14.25" spans="1:3">
      <c r="A779" s="339">
        <v>2120106</v>
      </c>
      <c r="B779" s="353" t="s">
        <v>707</v>
      </c>
      <c r="C779" s="343"/>
    </row>
    <row r="780" s="329" customFormat="1" ht="14.25" spans="1:3">
      <c r="A780" s="339">
        <v>2120107</v>
      </c>
      <c r="B780" s="353" t="s">
        <v>708</v>
      </c>
      <c r="C780" s="343"/>
    </row>
    <row r="781" s="329" customFormat="1" ht="14.25" spans="1:3">
      <c r="A781" s="339">
        <v>2120109</v>
      </c>
      <c r="B781" s="353" t="s">
        <v>709</v>
      </c>
      <c r="C781" s="343"/>
    </row>
    <row r="782" s="329" customFormat="1" ht="14.25" spans="1:3">
      <c r="A782" s="339">
        <v>2120110</v>
      </c>
      <c r="B782" s="353" t="s">
        <v>710</v>
      </c>
      <c r="C782" s="343"/>
    </row>
    <row r="783" s="329" customFormat="1" ht="14.25" spans="1:3">
      <c r="A783" s="339">
        <v>2120199</v>
      </c>
      <c r="B783" s="353" t="s">
        <v>711</v>
      </c>
      <c r="C783" s="343"/>
    </row>
    <row r="784" s="331" customFormat="1" spans="1:3">
      <c r="A784" s="339">
        <v>21202</v>
      </c>
      <c r="B784" s="353" t="s">
        <v>712</v>
      </c>
      <c r="C784" s="343">
        <v>256</v>
      </c>
    </row>
    <row r="785" s="331" customFormat="1" spans="1:3">
      <c r="A785" s="339">
        <v>21203</v>
      </c>
      <c r="B785" s="353" t="s">
        <v>713</v>
      </c>
      <c r="C785" s="343">
        <v>0</v>
      </c>
    </row>
    <row r="786" s="329" customFormat="1" ht="14.25" spans="1:3">
      <c r="A786" s="339">
        <v>2120303</v>
      </c>
      <c r="B786" s="353" t="s">
        <v>714</v>
      </c>
      <c r="C786" s="343"/>
    </row>
    <row r="787" s="329" customFormat="1" ht="14.25" spans="1:3">
      <c r="A787" s="339">
        <v>2120399</v>
      </c>
      <c r="B787" s="353" t="s">
        <v>715</v>
      </c>
      <c r="C787" s="343"/>
    </row>
    <row r="788" s="331" customFormat="1" spans="1:3">
      <c r="A788" s="339">
        <v>21205</v>
      </c>
      <c r="B788" s="353" t="s">
        <v>716</v>
      </c>
      <c r="C788" s="343">
        <v>1091</v>
      </c>
    </row>
    <row r="789" s="331" customFormat="1" spans="1:3">
      <c r="A789" s="339">
        <v>21206</v>
      </c>
      <c r="B789" s="353" t="s">
        <v>717</v>
      </c>
      <c r="C789" s="343">
        <v>383</v>
      </c>
    </row>
    <row r="790" s="331" customFormat="1" spans="1:3">
      <c r="A790" s="339">
        <v>21299</v>
      </c>
      <c r="B790" s="353" t="s">
        <v>718</v>
      </c>
      <c r="C790" s="343"/>
    </row>
    <row r="791" s="329" customFormat="1" ht="14.25" spans="1:3">
      <c r="A791" s="339">
        <v>213</v>
      </c>
      <c r="B791" s="353" t="s">
        <v>719</v>
      </c>
      <c r="C791" s="341">
        <v>34828</v>
      </c>
    </row>
    <row r="792" s="331" customFormat="1" spans="1:3">
      <c r="A792" s="339">
        <v>21301</v>
      </c>
      <c r="B792" s="353" t="s">
        <v>720</v>
      </c>
      <c r="C792" s="343">
        <v>15215</v>
      </c>
    </row>
    <row r="793" s="329" customFormat="1" ht="14.25" spans="1:3">
      <c r="A793" s="339">
        <v>2130101</v>
      </c>
      <c r="B793" s="353" t="s">
        <v>137</v>
      </c>
      <c r="C793" s="343">
        <v>5634</v>
      </c>
    </row>
    <row r="794" s="329" customFormat="1" ht="14.25" spans="1:3">
      <c r="A794" s="339">
        <v>2130102</v>
      </c>
      <c r="B794" s="353" t="s">
        <v>138</v>
      </c>
      <c r="C794" s="343">
        <v>1039</v>
      </c>
    </row>
    <row r="795" s="329" customFormat="1" ht="14.25" spans="1:3">
      <c r="A795" s="339">
        <v>2130103</v>
      </c>
      <c r="B795" s="353" t="s">
        <v>139</v>
      </c>
      <c r="C795" s="341"/>
    </row>
    <row r="796" s="329" customFormat="1" ht="14.25" spans="1:3">
      <c r="A796" s="339">
        <v>2130104</v>
      </c>
      <c r="B796" s="353" t="s">
        <v>146</v>
      </c>
      <c r="C796" s="341"/>
    </row>
    <row r="797" s="329" customFormat="1" ht="14.25" spans="1:3">
      <c r="A797" s="339">
        <v>2130105</v>
      </c>
      <c r="B797" s="353" t="s">
        <v>721</v>
      </c>
      <c r="C797" s="341"/>
    </row>
    <row r="798" s="329" customFormat="1" ht="14.25" spans="1:3">
      <c r="A798" s="339">
        <v>2130106</v>
      </c>
      <c r="B798" s="353" t="s">
        <v>722</v>
      </c>
      <c r="C798" s="341"/>
    </row>
    <row r="799" s="329" customFormat="1" ht="14.25" spans="1:3">
      <c r="A799" s="339">
        <v>2130108</v>
      </c>
      <c r="B799" s="353" t="s">
        <v>723</v>
      </c>
      <c r="C799" s="341"/>
    </row>
    <row r="800" s="329" customFormat="1" ht="14.25" spans="1:3">
      <c r="A800" s="339">
        <v>2130109</v>
      </c>
      <c r="B800" s="353" t="s">
        <v>724</v>
      </c>
      <c r="C800" s="341"/>
    </row>
    <row r="801" s="329" customFormat="1" ht="14.25" spans="1:3">
      <c r="A801" s="339">
        <v>2130110</v>
      </c>
      <c r="B801" s="353" t="s">
        <v>725</v>
      </c>
      <c r="C801" s="341"/>
    </row>
    <row r="802" s="329" customFormat="1" ht="14.25" spans="1:3">
      <c r="A802" s="339">
        <v>2130111</v>
      </c>
      <c r="B802" s="353" t="s">
        <v>726</v>
      </c>
      <c r="C802" s="341"/>
    </row>
    <row r="803" s="329" customFormat="1" ht="14.25" spans="1:3">
      <c r="A803" s="339">
        <v>2130112</v>
      </c>
      <c r="B803" s="353" t="s">
        <v>727</v>
      </c>
      <c r="C803" s="341"/>
    </row>
    <row r="804" s="329" customFormat="1" ht="14.25" spans="1:3">
      <c r="A804" s="339">
        <v>2130114</v>
      </c>
      <c r="B804" s="353" t="s">
        <v>728</v>
      </c>
      <c r="C804" s="341"/>
    </row>
    <row r="805" s="329" customFormat="1" ht="14.25" spans="1:3">
      <c r="A805" s="339">
        <v>2130119</v>
      </c>
      <c r="B805" s="353" t="s">
        <v>729</v>
      </c>
      <c r="C805" s="341"/>
    </row>
    <row r="806" s="329" customFormat="1" ht="14.25" spans="1:3">
      <c r="A806" s="339">
        <v>2130120</v>
      </c>
      <c r="B806" s="353" t="s">
        <v>730</v>
      </c>
      <c r="C806" s="341"/>
    </row>
    <row r="807" s="329" customFormat="1" ht="14.25" spans="1:3">
      <c r="A807" s="339">
        <v>2130121</v>
      </c>
      <c r="B807" s="353" t="s">
        <v>731</v>
      </c>
      <c r="C807" s="341"/>
    </row>
    <row r="808" s="329" customFormat="1" ht="14.25" spans="1:3">
      <c r="A808" s="339">
        <v>2130122</v>
      </c>
      <c r="B808" s="353" t="s">
        <v>732</v>
      </c>
      <c r="C808" s="341">
        <v>1500</v>
      </c>
    </row>
    <row r="809" s="329" customFormat="1" ht="14.25" spans="1:3">
      <c r="A809" s="339">
        <v>2130124</v>
      </c>
      <c r="B809" s="353" t="s">
        <v>733</v>
      </c>
      <c r="C809" s="341"/>
    </row>
    <row r="810" s="329" customFormat="1" ht="14.25" spans="1:3">
      <c r="A810" s="339">
        <v>2130125</v>
      </c>
      <c r="B810" s="353" t="s">
        <v>734</v>
      </c>
      <c r="C810" s="341"/>
    </row>
    <row r="811" s="329" customFormat="1" ht="14.25" spans="1:3">
      <c r="A811" s="339">
        <v>2130126</v>
      </c>
      <c r="B811" s="353" t="s">
        <v>735</v>
      </c>
      <c r="C811" s="341"/>
    </row>
    <row r="812" s="329" customFormat="1" ht="14.25" spans="1:3">
      <c r="A812" s="339">
        <v>2130135</v>
      </c>
      <c r="B812" s="353" t="s">
        <v>736</v>
      </c>
      <c r="C812" s="341"/>
    </row>
    <row r="813" s="329" customFormat="1" ht="14.25" spans="1:3">
      <c r="A813" s="339">
        <v>2130142</v>
      </c>
      <c r="B813" s="353" t="s">
        <v>737</v>
      </c>
      <c r="C813" s="341"/>
    </row>
    <row r="814" s="329" customFormat="1" ht="14.25" spans="1:3">
      <c r="A814" s="339">
        <v>2130148</v>
      </c>
      <c r="B814" s="353" t="s">
        <v>738</v>
      </c>
      <c r="C814" s="343">
        <v>600</v>
      </c>
    </row>
    <row r="815" s="329" customFormat="1" ht="14.25" spans="1:3">
      <c r="A815" s="339">
        <v>2130152</v>
      </c>
      <c r="B815" s="353" t="s">
        <v>739</v>
      </c>
      <c r="C815" s="341"/>
    </row>
    <row r="816" s="329" customFormat="1" ht="14.25" spans="1:3">
      <c r="A816" s="339">
        <v>2130153</v>
      </c>
      <c r="B816" s="353" t="s">
        <v>740</v>
      </c>
      <c r="C816" s="341"/>
    </row>
    <row r="817" s="329" customFormat="1" ht="14.25" spans="1:3">
      <c r="A817" s="339">
        <v>2130199</v>
      </c>
      <c r="B817" s="353" t="s">
        <v>741</v>
      </c>
      <c r="C817" s="341">
        <v>6442</v>
      </c>
    </row>
    <row r="818" s="331" customFormat="1" spans="1:3">
      <c r="A818" s="339">
        <v>21302</v>
      </c>
      <c r="B818" s="353" t="s">
        <v>742</v>
      </c>
      <c r="C818" s="343">
        <v>1193</v>
      </c>
    </row>
    <row r="819" s="329" customFormat="1" ht="14.25" spans="1:3">
      <c r="A819" s="339">
        <v>2130201</v>
      </c>
      <c r="B819" s="353" t="s">
        <v>137</v>
      </c>
      <c r="C819" s="343">
        <v>739</v>
      </c>
    </row>
    <row r="820" s="329" customFormat="1" ht="14.25" spans="1:3">
      <c r="A820" s="339">
        <v>2130202</v>
      </c>
      <c r="B820" s="353" t="s">
        <v>138</v>
      </c>
      <c r="C820" s="343">
        <v>234</v>
      </c>
    </row>
    <row r="821" s="329" customFormat="1" ht="14.25" spans="1:3">
      <c r="A821" s="339">
        <v>2130203</v>
      </c>
      <c r="B821" s="353" t="s">
        <v>139</v>
      </c>
      <c r="C821" s="343"/>
    </row>
    <row r="822" s="329" customFormat="1" ht="14.25" spans="1:3">
      <c r="A822" s="339">
        <v>2130204</v>
      </c>
      <c r="B822" s="353" t="s">
        <v>743</v>
      </c>
      <c r="C822" s="343"/>
    </row>
    <row r="823" s="329" customFormat="1" ht="14.25" spans="1:3">
      <c r="A823" s="339">
        <v>2130205</v>
      </c>
      <c r="B823" s="353" t="s">
        <v>744</v>
      </c>
      <c r="C823" s="343"/>
    </row>
    <row r="824" s="329" customFormat="1" ht="14.25" spans="1:3">
      <c r="A824" s="339">
        <v>2130206</v>
      </c>
      <c r="B824" s="353" t="s">
        <v>745</v>
      </c>
      <c r="C824" s="343"/>
    </row>
    <row r="825" s="329" customFormat="1" ht="14.25" spans="1:3">
      <c r="A825" s="339">
        <v>2130207</v>
      </c>
      <c r="B825" s="353" t="s">
        <v>746</v>
      </c>
      <c r="C825" s="343"/>
    </row>
    <row r="826" s="329" customFormat="1" ht="14.25" spans="1:3">
      <c r="A826" s="339">
        <v>2130209</v>
      </c>
      <c r="B826" s="353" t="s">
        <v>747</v>
      </c>
      <c r="C826" s="343"/>
    </row>
    <row r="827" s="329" customFormat="1" ht="14.25" spans="1:3">
      <c r="A827" s="339">
        <v>2130211</v>
      </c>
      <c r="B827" s="353" t="s">
        <v>748</v>
      </c>
      <c r="C827" s="343"/>
    </row>
    <row r="828" s="329" customFormat="1" ht="14.25" spans="1:3">
      <c r="A828" s="339">
        <v>2130212</v>
      </c>
      <c r="B828" s="353" t="s">
        <v>749</v>
      </c>
      <c r="C828" s="343"/>
    </row>
    <row r="829" s="329" customFormat="1" ht="14.25" spans="1:3">
      <c r="A829" s="339">
        <v>2130213</v>
      </c>
      <c r="B829" s="353" t="s">
        <v>750</v>
      </c>
      <c r="C829" s="343"/>
    </row>
    <row r="830" s="329" customFormat="1" ht="14.25" spans="1:3">
      <c r="A830" s="339">
        <v>2130217</v>
      </c>
      <c r="B830" s="353" t="s">
        <v>751</v>
      </c>
      <c r="C830" s="343"/>
    </row>
    <row r="831" s="329" customFormat="1" ht="14.25" spans="1:3">
      <c r="A831" s="339">
        <v>2130220</v>
      </c>
      <c r="B831" s="353" t="s">
        <v>752</v>
      </c>
      <c r="C831" s="343"/>
    </row>
    <row r="832" s="329" customFormat="1" ht="14.25" spans="1:3">
      <c r="A832" s="339">
        <v>2130221</v>
      </c>
      <c r="B832" s="353" t="s">
        <v>753</v>
      </c>
      <c r="C832" s="343"/>
    </row>
    <row r="833" s="329" customFormat="1" ht="14.25" spans="1:3">
      <c r="A833" s="339">
        <v>2130223</v>
      </c>
      <c r="B833" s="353" t="s">
        <v>754</v>
      </c>
      <c r="C833" s="343"/>
    </row>
    <row r="834" s="329" customFormat="1" ht="14.25" spans="1:3">
      <c r="A834" s="339">
        <v>2130226</v>
      </c>
      <c r="B834" s="353" t="s">
        <v>755</v>
      </c>
      <c r="C834" s="343"/>
    </row>
    <row r="835" s="329" customFormat="1" ht="14.25" spans="1:3">
      <c r="A835" s="339">
        <v>2130227</v>
      </c>
      <c r="B835" s="353" t="s">
        <v>756</v>
      </c>
      <c r="C835" s="343"/>
    </row>
    <row r="836" s="329" customFormat="1" ht="14.25" spans="1:3">
      <c r="A836" s="339">
        <v>2130234</v>
      </c>
      <c r="B836" s="353" t="s">
        <v>757</v>
      </c>
      <c r="C836" s="343"/>
    </row>
    <row r="837" s="329" customFormat="1" ht="14.25" spans="1:3">
      <c r="A837" s="339">
        <v>2130236</v>
      </c>
      <c r="B837" s="353" t="s">
        <v>758</v>
      </c>
      <c r="C837" s="343"/>
    </row>
    <row r="838" s="329" customFormat="1" ht="14.25" spans="1:3">
      <c r="A838" s="339">
        <v>2130237</v>
      </c>
      <c r="B838" s="353" t="s">
        <v>727</v>
      </c>
      <c r="C838" s="343"/>
    </row>
    <row r="839" s="329" customFormat="1" ht="14.25" spans="1:3">
      <c r="A839" s="339">
        <v>2130299</v>
      </c>
      <c r="B839" s="353" t="s">
        <v>759</v>
      </c>
      <c r="C839" s="343">
        <v>220</v>
      </c>
    </row>
    <row r="840" s="331" customFormat="1" spans="1:3">
      <c r="A840" s="339">
        <v>21303</v>
      </c>
      <c r="B840" s="353" t="s">
        <v>760</v>
      </c>
      <c r="C840" s="343">
        <v>9129</v>
      </c>
    </row>
    <row r="841" s="329" customFormat="1" ht="14.25" spans="1:3">
      <c r="A841" s="339">
        <v>2130301</v>
      </c>
      <c r="B841" s="353" t="s">
        <v>137</v>
      </c>
      <c r="C841" s="343">
        <v>5470</v>
      </c>
    </row>
    <row r="842" s="329" customFormat="1" ht="14.25" spans="1:3">
      <c r="A842" s="339">
        <v>2130302</v>
      </c>
      <c r="B842" s="353" t="s">
        <v>138</v>
      </c>
      <c r="C842" s="343">
        <v>532</v>
      </c>
    </row>
    <row r="843" s="329" customFormat="1" ht="14.25" spans="1:3">
      <c r="A843" s="339">
        <v>2130303</v>
      </c>
      <c r="B843" s="353" t="s">
        <v>139</v>
      </c>
      <c r="C843" s="343"/>
    </row>
    <row r="844" s="329" customFormat="1" ht="14.25" spans="1:3">
      <c r="A844" s="339">
        <v>2130304</v>
      </c>
      <c r="B844" s="353" t="s">
        <v>761</v>
      </c>
      <c r="C844" s="343"/>
    </row>
    <row r="845" s="329" customFormat="1" ht="14.25" spans="1:3">
      <c r="A845" s="339">
        <v>2130305</v>
      </c>
      <c r="B845" s="353" t="s">
        <v>762</v>
      </c>
      <c r="C845" s="343">
        <v>200</v>
      </c>
    </row>
    <row r="846" s="329" customFormat="1" ht="14.25" spans="1:3">
      <c r="A846" s="339">
        <v>2130306</v>
      </c>
      <c r="B846" s="353" t="s">
        <v>763</v>
      </c>
      <c r="C846" s="343"/>
    </row>
    <row r="847" s="329" customFormat="1" ht="14.25" spans="1:3">
      <c r="A847" s="339">
        <v>2130307</v>
      </c>
      <c r="B847" s="353" t="s">
        <v>764</v>
      </c>
      <c r="C847" s="343"/>
    </row>
    <row r="848" s="329" customFormat="1" ht="14.25" spans="1:3">
      <c r="A848" s="339">
        <v>2130308</v>
      </c>
      <c r="B848" s="353" t="s">
        <v>765</v>
      </c>
      <c r="C848" s="343"/>
    </row>
    <row r="849" s="329" customFormat="1" ht="14.25" spans="1:3">
      <c r="A849" s="339">
        <v>2130309</v>
      </c>
      <c r="B849" s="353" t="s">
        <v>766</v>
      </c>
      <c r="C849" s="343"/>
    </row>
    <row r="850" s="329" customFormat="1" ht="14.25" spans="1:3">
      <c r="A850" s="339">
        <v>2130310</v>
      </c>
      <c r="B850" s="353" t="s">
        <v>767</v>
      </c>
      <c r="C850" s="343"/>
    </row>
    <row r="851" s="329" customFormat="1" ht="14.25" spans="1:3">
      <c r="A851" s="339">
        <v>2130311</v>
      </c>
      <c r="B851" s="353" t="s">
        <v>768</v>
      </c>
      <c r="C851" s="343"/>
    </row>
    <row r="852" s="329" customFormat="1" ht="14.25" spans="1:3">
      <c r="A852" s="339">
        <v>2130312</v>
      </c>
      <c r="B852" s="353" t="s">
        <v>769</v>
      </c>
      <c r="C852" s="343"/>
    </row>
    <row r="853" s="329" customFormat="1" ht="14.25" spans="1:3">
      <c r="A853" s="339">
        <v>2130313</v>
      </c>
      <c r="B853" s="353" t="s">
        <v>770</v>
      </c>
      <c r="C853" s="343"/>
    </row>
    <row r="854" s="329" customFormat="1" ht="14.25" spans="1:3">
      <c r="A854" s="339">
        <v>2130314</v>
      </c>
      <c r="B854" s="353" t="s">
        <v>771</v>
      </c>
      <c r="C854" s="343"/>
    </row>
    <row r="855" s="329" customFormat="1" ht="14.25" spans="1:3">
      <c r="A855" s="339">
        <v>2130315</v>
      </c>
      <c r="B855" s="353" t="s">
        <v>772</v>
      </c>
      <c r="C855" s="343">
        <v>300</v>
      </c>
    </row>
    <row r="856" s="329" customFormat="1" ht="14.25" spans="1:3">
      <c r="A856" s="339">
        <v>2130316</v>
      </c>
      <c r="B856" s="353" t="s">
        <v>773</v>
      </c>
      <c r="C856" s="343"/>
    </row>
    <row r="857" s="329" customFormat="1" ht="14.25" spans="1:3">
      <c r="A857" s="339">
        <v>2130317</v>
      </c>
      <c r="B857" s="353" t="s">
        <v>774</v>
      </c>
      <c r="C857" s="343"/>
    </row>
    <row r="858" s="329" customFormat="1" ht="14.25" spans="1:3">
      <c r="A858" s="339">
        <v>2130318</v>
      </c>
      <c r="B858" s="353" t="s">
        <v>775</v>
      </c>
      <c r="C858" s="343"/>
    </row>
    <row r="859" s="329" customFormat="1" ht="14.25" spans="1:3">
      <c r="A859" s="339">
        <v>2130319</v>
      </c>
      <c r="B859" s="353" t="s">
        <v>776</v>
      </c>
      <c r="C859" s="343"/>
    </row>
    <row r="860" s="329" customFormat="1" ht="14.25" spans="1:3">
      <c r="A860" s="339">
        <v>2130321</v>
      </c>
      <c r="B860" s="353" t="s">
        <v>777</v>
      </c>
      <c r="C860" s="343"/>
    </row>
    <row r="861" s="329" customFormat="1" ht="14.25" spans="1:3">
      <c r="A861" s="339">
        <v>2130322</v>
      </c>
      <c r="B861" s="353" t="s">
        <v>778</v>
      </c>
      <c r="C861" s="343"/>
    </row>
    <row r="862" s="329" customFormat="1" ht="14.25" spans="1:3">
      <c r="A862" s="339">
        <v>2130333</v>
      </c>
      <c r="B862" s="353" t="s">
        <v>754</v>
      </c>
      <c r="C862" s="343"/>
    </row>
    <row r="863" s="329" customFormat="1" ht="14.25" spans="1:3">
      <c r="A863" s="339">
        <v>2130334</v>
      </c>
      <c r="B863" s="353" t="s">
        <v>779</v>
      </c>
      <c r="C863" s="343"/>
    </row>
    <row r="864" s="329" customFormat="1" ht="14.25" spans="1:3">
      <c r="A864" s="339">
        <v>2130335</v>
      </c>
      <c r="B864" s="353" t="s">
        <v>780</v>
      </c>
      <c r="C864" s="343"/>
    </row>
    <row r="865" s="329" customFormat="1" ht="14.25" spans="1:3">
      <c r="A865" s="339">
        <v>2130336</v>
      </c>
      <c r="B865" s="353" t="s">
        <v>781</v>
      </c>
      <c r="C865" s="343"/>
    </row>
    <row r="866" s="329" customFormat="1" ht="14.25" spans="1:3">
      <c r="A866" s="339">
        <v>2130337</v>
      </c>
      <c r="B866" s="353" t="s">
        <v>782</v>
      </c>
      <c r="C866" s="343"/>
    </row>
    <row r="867" s="329" customFormat="1" ht="14.25" spans="1:3">
      <c r="A867" s="339">
        <v>2130399</v>
      </c>
      <c r="B867" s="353" t="s">
        <v>783</v>
      </c>
      <c r="C867" s="343">
        <v>2627</v>
      </c>
    </row>
    <row r="868" s="331" customFormat="1" spans="1:3">
      <c r="A868" s="339">
        <v>21305</v>
      </c>
      <c r="B868" s="353" t="s">
        <v>784</v>
      </c>
      <c r="C868" s="343">
        <v>2175</v>
      </c>
    </row>
    <row r="869" s="329" customFormat="1" ht="14.25" spans="1:3">
      <c r="A869" s="339">
        <v>2130501</v>
      </c>
      <c r="B869" s="353" t="s">
        <v>137</v>
      </c>
      <c r="C869" s="343">
        <v>91</v>
      </c>
    </row>
    <row r="870" s="329" customFormat="1" ht="14.25" spans="1:3">
      <c r="A870" s="339">
        <v>2130502</v>
      </c>
      <c r="B870" s="353" t="s">
        <v>138</v>
      </c>
      <c r="C870" s="343">
        <v>104</v>
      </c>
    </row>
    <row r="871" s="329" customFormat="1" ht="14.25" spans="1:3">
      <c r="A871" s="339">
        <v>2130503</v>
      </c>
      <c r="B871" s="353" t="s">
        <v>139</v>
      </c>
      <c r="C871" s="341"/>
    </row>
    <row r="872" s="329" customFormat="1" ht="14.25" spans="1:3">
      <c r="A872" s="339">
        <v>2130504</v>
      </c>
      <c r="B872" s="353" t="s">
        <v>785</v>
      </c>
      <c r="C872" s="341"/>
    </row>
    <row r="873" s="329" customFormat="1" ht="14.25" spans="1:3">
      <c r="A873" s="339">
        <v>2130505</v>
      </c>
      <c r="B873" s="353" t="s">
        <v>786</v>
      </c>
      <c r="C873" s="341"/>
    </row>
    <row r="874" s="329" customFormat="1" ht="14.25" spans="1:3">
      <c r="A874" s="339">
        <v>2130506</v>
      </c>
      <c r="B874" s="353" t="s">
        <v>787</v>
      </c>
      <c r="C874" s="341"/>
    </row>
    <row r="875" s="329" customFormat="1" ht="14.25" spans="1:3">
      <c r="A875" s="339">
        <v>2130507</v>
      </c>
      <c r="B875" s="353" t="s">
        <v>788</v>
      </c>
      <c r="C875" s="341"/>
    </row>
    <row r="876" s="329" customFormat="1" ht="14.25" spans="1:3">
      <c r="A876" s="339">
        <v>2130508</v>
      </c>
      <c r="B876" s="353" t="s">
        <v>789</v>
      </c>
      <c r="C876" s="341"/>
    </row>
    <row r="877" s="329" customFormat="1" ht="14.25" spans="1:3">
      <c r="A877" s="339">
        <v>2130550</v>
      </c>
      <c r="B877" s="353" t="s">
        <v>146</v>
      </c>
      <c r="C877" s="341"/>
    </row>
    <row r="878" s="329" customFormat="1" ht="14.25" spans="1:3">
      <c r="A878" s="339">
        <v>2130599</v>
      </c>
      <c r="B878" s="353" t="s">
        <v>790</v>
      </c>
      <c r="C878" s="341">
        <v>1980</v>
      </c>
    </row>
    <row r="879" s="331" customFormat="1" spans="1:3">
      <c r="A879" s="339">
        <v>21307</v>
      </c>
      <c r="B879" s="353" t="s">
        <v>791</v>
      </c>
      <c r="C879" s="343">
        <v>5316</v>
      </c>
    </row>
    <row r="880" s="329" customFormat="1" ht="14.25" spans="1:3">
      <c r="A880" s="339">
        <v>2130701</v>
      </c>
      <c r="B880" s="353" t="s">
        <v>792</v>
      </c>
      <c r="C880" s="343"/>
    </row>
    <row r="881" s="329" customFormat="1" ht="14.25" spans="1:3">
      <c r="A881" s="339">
        <v>2130704</v>
      </c>
      <c r="B881" s="353" t="s">
        <v>793</v>
      </c>
      <c r="C881" s="343"/>
    </row>
    <row r="882" s="329" customFormat="1" ht="14.25" spans="1:3">
      <c r="A882" s="339">
        <v>2130705</v>
      </c>
      <c r="B882" s="353" t="s">
        <v>794</v>
      </c>
      <c r="C882" s="343">
        <v>4720</v>
      </c>
    </row>
    <row r="883" s="329" customFormat="1" ht="14.25" spans="1:3">
      <c r="A883" s="339">
        <v>2130706</v>
      </c>
      <c r="B883" s="353" t="s">
        <v>795</v>
      </c>
      <c r="C883" s="343"/>
    </row>
    <row r="884" s="329" customFormat="1" ht="14.25" spans="1:3">
      <c r="A884" s="339">
        <v>2130707</v>
      </c>
      <c r="B884" s="353" t="s">
        <v>796</v>
      </c>
      <c r="C884" s="343"/>
    </row>
    <row r="885" s="329" customFormat="1" ht="14.25" spans="1:3">
      <c r="A885" s="339">
        <v>2130799</v>
      </c>
      <c r="B885" s="353" t="s">
        <v>797</v>
      </c>
      <c r="C885" s="343">
        <v>596</v>
      </c>
    </row>
    <row r="886" s="331" customFormat="1" spans="1:3">
      <c r="A886" s="339">
        <v>21308</v>
      </c>
      <c r="B886" s="353" t="s">
        <v>798</v>
      </c>
      <c r="C886" s="343">
        <v>1800</v>
      </c>
    </row>
    <row r="887" s="329" customFormat="1" ht="14.25" spans="1:3">
      <c r="A887" s="339">
        <v>2130801</v>
      </c>
      <c r="B887" s="353" t="s">
        <v>799</v>
      </c>
      <c r="C887" s="341"/>
    </row>
    <row r="888" s="329" customFormat="1" ht="14.25" spans="1:3">
      <c r="A888" s="339">
        <v>2130803</v>
      </c>
      <c r="B888" s="353" t="s">
        <v>800</v>
      </c>
      <c r="C888" s="341">
        <v>1800</v>
      </c>
    </row>
    <row r="889" s="329" customFormat="1" ht="14.25" spans="1:3">
      <c r="A889" s="339">
        <v>2130804</v>
      </c>
      <c r="B889" s="353" t="s">
        <v>801</v>
      </c>
      <c r="C889" s="341"/>
    </row>
    <row r="890" s="329" customFormat="1" ht="14.25" spans="1:3">
      <c r="A890" s="339">
        <v>2130805</v>
      </c>
      <c r="B890" s="353" t="s">
        <v>802</v>
      </c>
      <c r="C890" s="341"/>
    </row>
    <row r="891" s="329" customFormat="1" ht="14.25" spans="1:3">
      <c r="A891" s="339">
        <v>2130899</v>
      </c>
      <c r="B891" s="353" t="s">
        <v>803</v>
      </c>
      <c r="C891" s="341"/>
    </row>
    <row r="892" s="331" customFormat="1" spans="1:3">
      <c r="A892" s="339">
        <v>21309</v>
      </c>
      <c r="B892" s="353" t="s">
        <v>804</v>
      </c>
      <c r="C892" s="343"/>
    </row>
    <row r="893" s="329" customFormat="1" ht="14.25" spans="1:3">
      <c r="A893" s="339">
        <v>2130901</v>
      </c>
      <c r="B893" s="353" t="s">
        <v>805</v>
      </c>
      <c r="C893" s="341"/>
    </row>
    <row r="894" s="329" customFormat="1" ht="14.25" spans="1:3">
      <c r="A894" s="339">
        <v>2130999</v>
      </c>
      <c r="B894" s="353" t="s">
        <v>806</v>
      </c>
      <c r="C894" s="341"/>
    </row>
    <row r="895" s="331" customFormat="1" spans="1:3">
      <c r="A895" s="339">
        <v>21399</v>
      </c>
      <c r="B895" s="353" t="s">
        <v>807</v>
      </c>
      <c r="C895" s="343"/>
    </row>
    <row r="896" s="329" customFormat="1" ht="14.25" spans="1:3">
      <c r="A896" s="339">
        <v>2139901</v>
      </c>
      <c r="B896" s="353" t="s">
        <v>808</v>
      </c>
      <c r="C896" s="341"/>
    </row>
    <row r="897" s="329" customFormat="1" ht="14.25" spans="1:3">
      <c r="A897" s="339">
        <v>2139999</v>
      </c>
      <c r="B897" s="353" t="s">
        <v>809</v>
      </c>
      <c r="C897" s="341"/>
    </row>
    <row r="898" s="329" customFormat="1" ht="14.25" spans="1:3">
      <c r="A898" s="339">
        <v>214</v>
      </c>
      <c r="B898" s="353" t="s">
        <v>810</v>
      </c>
      <c r="C898" s="341">
        <v>15018</v>
      </c>
    </row>
    <row r="899" s="331" customFormat="1" spans="1:3">
      <c r="A899" s="339">
        <v>21401</v>
      </c>
      <c r="B899" s="353" t="s">
        <v>811</v>
      </c>
      <c r="C899" s="343">
        <v>15018</v>
      </c>
    </row>
    <row r="900" s="329" customFormat="1" ht="14.25" spans="1:3">
      <c r="A900" s="339">
        <v>2140101</v>
      </c>
      <c r="B900" s="353" t="s">
        <v>137</v>
      </c>
      <c r="C900" s="343">
        <v>3015</v>
      </c>
    </row>
    <row r="901" s="329" customFormat="1" ht="14.25" spans="1:3">
      <c r="A901" s="339">
        <v>2140102</v>
      </c>
      <c r="B901" s="353" t="s">
        <v>138</v>
      </c>
      <c r="C901" s="343">
        <v>549</v>
      </c>
    </row>
    <row r="902" s="329" customFormat="1" ht="14.25" spans="1:3">
      <c r="A902" s="339">
        <v>2140103</v>
      </c>
      <c r="B902" s="353" t="s">
        <v>139</v>
      </c>
      <c r="C902" s="341"/>
    </row>
    <row r="903" s="329" customFormat="1" ht="14.25" spans="1:3">
      <c r="A903" s="339">
        <v>2140104</v>
      </c>
      <c r="B903" s="353" t="s">
        <v>812</v>
      </c>
      <c r="C903" s="341">
        <v>11112</v>
      </c>
    </row>
    <row r="904" s="329" customFormat="1" ht="14.25" spans="1:3">
      <c r="A904" s="339">
        <v>2140106</v>
      </c>
      <c r="B904" s="353" t="s">
        <v>813</v>
      </c>
      <c r="C904" s="341">
        <v>12</v>
      </c>
    </row>
    <row r="905" s="329" customFormat="1" ht="14.25" spans="1:3">
      <c r="A905" s="339">
        <v>2140109</v>
      </c>
      <c r="B905" s="353" t="s">
        <v>814</v>
      </c>
      <c r="C905" s="341"/>
    </row>
    <row r="906" s="329" customFormat="1" ht="14.25" spans="1:3">
      <c r="A906" s="339">
        <v>2140110</v>
      </c>
      <c r="B906" s="353" t="s">
        <v>815</v>
      </c>
      <c r="C906" s="341"/>
    </row>
    <row r="907" s="329" customFormat="1" ht="14.25" spans="1:3">
      <c r="A907" s="339">
        <v>2140111</v>
      </c>
      <c r="B907" s="353" t="s">
        <v>816</v>
      </c>
      <c r="C907" s="341"/>
    </row>
    <row r="908" s="329" customFormat="1" ht="14.25" spans="1:3">
      <c r="A908" s="339">
        <v>2140112</v>
      </c>
      <c r="B908" s="353" t="s">
        <v>817</v>
      </c>
      <c r="C908" s="341"/>
    </row>
    <row r="909" s="329" customFormat="1" ht="14.25" spans="1:3">
      <c r="A909" s="339">
        <v>2140114</v>
      </c>
      <c r="B909" s="353" t="s">
        <v>818</v>
      </c>
      <c r="C909" s="341"/>
    </row>
    <row r="910" s="329" customFormat="1" ht="14.25" spans="1:3">
      <c r="A910" s="339">
        <v>2140122</v>
      </c>
      <c r="B910" s="353" t="s">
        <v>819</v>
      </c>
      <c r="C910" s="341"/>
    </row>
    <row r="911" s="329" customFormat="1" ht="14.25" spans="1:3">
      <c r="A911" s="339">
        <v>2140123</v>
      </c>
      <c r="B911" s="353" t="s">
        <v>820</v>
      </c>
      <c r="C911" s="341"/>
    </row>
    <row r="912" s="329" customFormat="1" ht="14.25" spans="1:3">
      <c r="A912" s="339">
        <v>2140127</v>
      </c>
      <c r="B912" s="353" t="s">
        <v>821</v>
      </c>
      <c r="C912" s="341"/>
    </row>
    <row r="913" s="329" customFormat="1" ht="14.25" spans="1:3">
      <c r="A913" s="339">
        <v>2140128</v>
      </c>
      <c r="B913" s="353" t="s">
        <v>822</v>
      </c>
      <c r="C913" s="341"/>
    </row>
    <row r="914" s="329" customFormat="1" ht="14.25" spans="1:3">
      <c r="A914" s="339">
        <v>2140129</v>
      </c>
      <c r="B914" s="353" t="s">
        <v>823</v>
      </c>
      <c r="C914" s="341"/>
    </row>
    <row r="915" s="329" customFormat="1" ht="14.25" spans="1:3">
      <c r="A915" s="339">
        <v>2140130</v>
      </c>
      <c r="B915" s="353" t="s">
        <v>824</v>
      </c>
      <c r="C915" s="341"/>
    </row>
    <row r="916" s="329" customFormat="1" ht="14.25" spans="1:3">
      <c r="A916" s="339">
        <v>2140131</v>
      </c>
      <c r="B916" s="353" t="s">
        <v>825</v>
      </c>
      <c r="C916" s="341"/>
    </row>
    <row r="917" s="329" customFormat="1" ht="14.25" spans="1:3">
      <c r="A917" s="339">
        <v>2140133</v>
      </c>
      <c r="B917" s="353" t="s">
        <v>826</v>
      </c>
      <c r="C917" s="341"/>
    </row>
    <row r="918" s="329" customFormat="1" ht="14.25" spans="1:3">
      <c r="A918" s="339">
        <v>2140136</v>
      </c>
      <c r="B918" s="353" t="s">
        <v>827</v>
      </c>
      <c r="C918" s="341"/>
    </row>
    <row r="919" s="329" customFormat="1" ht="14.25" spans="1:3">
      <c r="A919" s="339">
        <v>2140138</v>
      </c>
      <c r="B919" s="353" t="s">
        <v>828</v>
      </c>
      <c r="C919" s="341"/>
    </row>
    <row r="920" s="329" customFormat="1" ht="14.25" spans="1:3">
      <c r="A920" s="339">
        <v>2140199</v>
      </c>
      <c r="B920" s="353" t="s">
        <v>829</v>
      </c>
      <c r="C920" s="341">
        <v>330</v>
      </c>
    </row>
    <row r="921" s="331" customFormat="1" spans="1:3">
      <c r="A921" s="339">
        <v>21402</v>
      </c>
      <c r="B921" s="353" t="s">
        <v>830</v>
      </c>
      <c r="C921" s="343"/>
    </row>
    <row r="922" s="329" customFormat="1" ht="14.25" spans="1:3">
      <c r="A922" s="339">
        <v>2140201</v>
      </c>
      <c r="B922" s="353" t="s">
        <v>137</v>
      </c>
      <c r="C922" s="341"/>
    </row>
    <row r="923" s="329" customFormat="1" ht="14.25" spans="1:3">
      <c r="A923" s="339">
        <v>2140202</v>
      </c>
      <c r="B923" s="353" t="s">
        <v>138</v>
      </c>
      <c r="C923" s="341"/>
    </row>
    <row r="924" s="329" customFormat="1" ht="14.25" spans="1:3">
      <c r="A924" s="339">
        <v>2140203</v>
      </c>
      <c r="B924" s="353" t="s">
        <v>139</v>
      </c>
      <c r="C924" s="341"/>
    </row>
    <row r="925" s="329" customFormat="1" ht="14.25" spans="1:3">
      <c r="A925" s="339">
        <v>2140204</v>
      </c>
      <c r="B925" s="353" t="s">
        <v>831</v>
      </c>
      <c r="C925" s="341"/>
    </row>
    <row r="926" s="329" customFormat="1" ht="14.25" spans="1:3">
      <c r="A926" s="339">
        <v>2140205</v>
      </c>
      <c r="B926" s="353" t="s">
        <v>832</v>
      </c>
      <c r="C926" s="341"/>
    </row>
    <row r="927" s="329" customFormat="1" ht="14.25" spans="1:3">
      <c r="A927" s="339">
        <v>2140206</v>
      </c>
      <c r="B927" s="353" t="s">
        <v>833</v>
      </c>
      <c r="C927" s="341"/>
    </row>
    <row r="928" s="329" customFormat="1" ht="14.25" spans="1:3">
      <c r="A928" s="339">
        <v>2140207</v>
      </c>
      <c r="B928" s="353" t="s">
        <v>834</v>
      </c>
      <c r="C928" s="341"/>
    </row>
    <row r="929" s="329" customFormat="1" ht="14.25" spans="1:3">
      <c r="A929" s="339">
        <v>2140208</v>
      </c>
      <c r="B929" s="353" t="s">
        <v>835</v>
      </c>
      <c r="C929" s="341"/>
    </row>
    <row r="930" s="329" customFormat="1" ht="14.25" spans="1:3">
      <c r="A930" s="339">
        <v>2140299</v>
      </c>
      <c r="B930" s="353" t="s">
        <v>836</v>
      </c>
      <c r="C930" s="341"/>
    </row>
    <row r="931" s="331" customFormat="1" spans="1:3">
      <c r="A931" s="339">
        <v>21403</v>
      </c>
      <c r="B931" s="353" t="s">
        <v>837</v>
      </c>
      <c r="C931" s="343"/>
    </row>
    <row r="932" s="329" customFormat="1" ht="14.25" spans="1:3">
      <c r="A932" s="339">
        <v>2140301</v>
      </c>
      <c r="B932" s="353" t="s">
        <v>137</v>
      </c>
      <c r="C932" s="341"/>
    </row>
    <row r="933" s="329" customFormat="1" ht="14.25" spans="1:3">
      <c r="A933" s="339">
        <v>2140302</v>
      </c>
      <c r="B933" s="353" t="s">
        <v>138</v>
      </c>
      <c r="C933" s="341"/>
    </row>
    <row r="934" s="329" customFormat="1" ht="14.25" spans="1:3">
      <c r="A934" s="339">
        <v>2140303</v>
      </c>
      <c r="B934" s="353" t="s">
        <v>139</v>
      </c>
      <c r="C934" s="341"/>
    </row>
    <row r="935" s="329" customFormat="1" ht="14.25" spans="1:3">
      <c r="A935" s="339">
        <v>2140304</v>
      </c>
      <c r="B935" s="353" t="s">
        <v>838</v>
      </c>
      <c r="C935" s="341"/>
    </row>
    <row r="936" s="329" customFormat="1" ht="14.25" spans="1:3">
      <c r="A936" s="339">
        <v>2140305</v>
      </c>
      <c r="B936" s="353" t="s">
        <v>839</v>
      </c>
      <c r="C936" s="341"/>
    </row>
    <row r="937" s="329" customFormat="1" ht="14.25" spans="1:3">
      <c r="A937" s="339">
        <v>2140306</v>
      </c>
      <c r="B937" s="353" t="s">
        <v>840</v>
      </c>
      <c r="C937" s="341"/>
    </row>
    <row r="938" s="329" customFormat="1" ht="14.25" spans="1:3">
      <c r="A938" s="339">
        <v>2140307</v>
      </c>
      <c r="B938" s="353" t="s">
        <v>841</v>
      </c>
      <c r="C938" s="341"/>
    </row>
    <row r="939" s="329" customFormat="1" ht="14.25" spans="1:3">
      <c r="A939" s="339">
        <v>2140308</v>
      </c>
      <c r="B939" s="353" t="s">
        <v>842</v>
      </c>
      <c r="C939" s="341"/>
    </row>
    <row r="940" s="329" customFormat="1" ht="14.25" spans="1:3">
      <c r="A940" s="339">
        <v>2140399</v>
      </c>
      <c r="B940" s="353" t="s">
        <v>843</v>
      </c>
      <c r="C940" s="341"/>
    </row>
    <row r="941" s="331" customFormat="1" spans="1:3">
      <c r="A941" s="339">
        <v>21405</v>
      </c>
      <c r="B941" s="353" t="s">
        <v>844</v>
      </c>
      <c r="C941" s="343"/>
    </row>
    <row r="942" s="329" customFormat="1" ht="14.25" spans="1:3">
      <c r="A942" s="339">
        <v>2140501</v>
      </c>
      <c r="B942" s="353" t="s">
        <v>137</v>
      </c>
      <c r="C942" s="341"/>
    </row>
    <row r="943" s="329" customFormat="1" ht="14.25" spans="1:3">
      <c r="A943" s="339">
        <v>2140502</v>
      </c>
      <c r="B943" s="353" t="s">
        <v>138</v>
      </c>
      <c r="C943" s="341"/>
    </row>
    <row r="944" s="329" customFormat="1" ht="14.25" spans="1:3">
      <c r="A944" s="339">
        <v>2140503</v>
      </c>
      <c r="B944" s="353" t="s">
        <v>139</v>
      </c>
      <c r="C944" s="341"/>
    </row>
    <row r="945" s="329" customFormat="1" ht="14.25" spans="1:3">
      <c r="A945" s="339">
        <v>2140504</v>
      </c>
      <c r="B945" s="353" t="s">
        <v>835</v>
      </c>
      <c r="C945" s="341"/>
    </row>
    <row r="946" s="329" customFormat="1" ht="14.25" spans="1:3">
      <c r="A946" s="339">
        <v>2140505</v>
      </c>
      <c r="B946" s="353" t="s">
        <v>845</v>
      </c>
      <c r="C946" s="341"/>
    </row>
    <row r="947" s="329" customFormat="1" ht="14.25" spans="1:3">
      <c r="A947" s="339">
        <v>2140599</v>
      </c>
      <c r="B947" s="353" t="s">
        <v>846</v>
      </c>
      <c r="C947" s="341"/>
    </row>
    <row r="948" s="331" customFormat="1" spans="1:3">
      <c r="A948" s="339">
        <v>21406</v>
      </c>
      <c r="B948" s="353" t="s">
        <v>847</v>
      </c>
      <c r="C948" s="343"/>
    </row>
    <row r="949" s="329" customFormat="1" ht="14.25" spans="1:3">
      <c r="A949" s="339">
        <v>2140601</v>
      </c>
      <c r="B949" s="353" t="s">
        <v>848</v>
      </c>
      <c r="C949" s="341"/>
    </row>
    <row r="950" s="329" customFormat="1" ht="14.25" spans="1:3">
      <c r="A950" s="339">
        <v>2140602</v>
      </c>
      <c r="B950" s="353" t="s">
        <v>849</v>
      </c>
      <c r="C950" s="341"/>
    </row>
    <row r="951" s="329" customFormat="1" ht="14.25" spans="1:3">
      <c r="A951" s="339">
        <v>2140603</v>
      </c>
      <c r="B951" s="353" t="s">
        <v>850</v>
      </c>
      <c r="C951" s="341"/>
    </row>
    <row r="952" s="329" customFormat="1" ht="14.25" spans="1:3">
      <c r="A952" s="339">
        <v>2140699</v>
      </c>
      <c r="B952" s="353" t="s">
        <v>851</v>
      </c>
      <c r="C952" s="341"/>
    </row>
    <row r="953" s="331" customFormat="1" spans="1:3">
      <c r="A953" s="339">
        <v>21499</v>
      </c>
      <c r="B953" s="353" t="s">
        <v>852</v>
      </c>
      <c r="C953" s="343"/>
    </row>
    <row r="954" s="329" customFormat="1" ht="14.25" spans="1:3">
      <c r="A954" s="339">
        <v>2149901</v>
      </c>
      <c r="B954" s="353" t="s">
        <v>853</v>
      </c>
      <c r="C954" s="341"/>
    </row>
    <row r="955" s="329" customFormat="1" ht="14.25" spans="1:3">
      <c r="A955" s="339">
        <v>2149999</v>
      </c>
      <c r="B955" s="353" t="s">
        <v>854</v>
      </c>
      <c r="C955" s="341"/>
    </row>
    <row r="956" s="329" customFormat="1" ht="14.25" spans="1:3">
      <c r="A956" s="339">
        <v>215</v>
      </c>
      <c r="B956" s="353" t="s">
        <v>855</v>
      </c>
      <c r="C956" s="343"/>
    </row>
    <row r="957" s="331" customFormat="1" spans="1:3">
      <c r="A957" s="339">
        <v>21501</v>
      </c>
      <c r="B957" s="353" t="s">
        <v>856</v>
      </c>
      <c r="C957" s="343"/>
    </row>
    <row r="958" s="329" customFormat="1" ht="14.25" spans="1:3">
      <c r="A958" s="339">
        <v>2150101</v>
      </c>
      <c r="B958" s="353" t="s">
        <v>137</v>
      </c>
      <c r="C958" s="341"/>
    </row>
    <row r="959" s="329" customFormat="1" ht="14.25" spans="1:3">
      <c r="A959" s="339">
        <v>2150102</v>
      </c>
      <c r="B959" s="353" t="s">
        <v>138</v>
      </c>
      <c r="C959" s="341"/>
    </row>
    <row r="960" s="329" customFormat="1" ht="14.25" spans="1:3">
      <c r="A960" s="339">
        <v>2150103</v>
      </c>
      <c r="B960" s="353" t="s">
        <v>139</v>
      </c>
      <c r="C960" s="341"/>
    </row>
    <row r="961" s="329" customFormat="1" ht="14.25" spans="1:3">
      <c r="A961" s="339">
        <v>2150104</v>
      </c>
      <c r="B961" s="353" t="s">
        <v>857</v>
      </c>
      <c r="C961" s="341"/>
    </row>
    <row r="962" s="329" customFormat="1" ht="14.25" spans="1:3">
      <c r="A962" s="339">
        <v>2150105</v>
      </c>
      <c r="B962" s="353" t="s">
        <v>858</v>
      </c>
      <c r="C962" s="341"/>
    </row>
    <row r="963" s="329" customFormat="1" ht="14.25" spans="1:3">
      <c r="A963" s="339">
        <v>2150106</v>
      </c>
      <c r="B963" s="353" t="s">
        <v>859</v>
      </c>
      <c r="C963" s="341"/>
    </row>
    <row r="964" s="329" customFormat="1" ht="14.25" spans="1:3">
      <c r="A964" s="339">
        <v>2150107</v>
      </c>
      <c r="B964" s="353" t="s">
        <v>860</v>
      </c>
      <c r="C964" s="341"/>
    </row>
    <row r="965" s="329" customFormat="1" ht="14.25" spans="1:3">
      <c r="A965" s="339">
        <v>2150108</v>
      </c>
      <c r="B965" s="353" t="s">
        <v>861</v>
      </c>
      <c r="C965" s="341"/>
    </row>
    <row r="966" s="329" customFormat="1" ht="14.25" spans="1:3">
      <c r="A966" s="339">
        <v>2150199</v>
      </c>
      <c r="B966" s="353" t="s">
        <v>862</v>
      </c>
      <c r="C966" s="341"/>
    </row>
    <row r="967" s="331" customFormat="1" spans="1:3">
      <c r="A967" s="339">
        <v>21502</v>
      </c>
      <c r="B967" s="353" t="s">
        <v>863</v>
      </c>
      <c r="C967" s="343"/>
    </row>
    <row r="968" s="329" customFormat="1" ht="14.25" spans="1:3">
      <c r="A968" s="339">
        <v>2150501</v>
      </c>
      <c r="B968" s="353" t="s">
        <v>137</v>
      </c>
      <c r="C968" s="341"/>
    </row>
    <row r="969" s="329" customFormat="1" ht="14.25" spans="1:3">
      <c r="A969" s="339">
        <v>2150502</v>
      </c>
      <c r="B969" s="353" t="s">
        <v>138</v>
      </c>
      <c r="C969" s="341"/>
    </row>
    <row r="970" s="329" customFormat="1" ht="14.25" spans="1:3">
      <c r="A970" s="339">
        <v>2150503</v>
      </c>
      <c r="B970" s="353" t="s">
        <v>139</v>
      </c>
      <c r="C970" s="341"/>
    </row>
    <row r="971" s="329" customFormat="1" ht="14.25" spans="1:3">
      <c r="A971" s="339">
        <v>2150504</v>
      </c>
      <c r="B971" s="353" t="s">
        <v>864</v>
      </c>
      <c r="C971" s="341"/>
    </row>
    <row r="972" s="329" customFormat="1" ht="14.25" spans="1:3">
      <c r="A972" s="339">
        <v>2150505</v>
      </c>
      <c r="B972" s="353" t="s">
        <v>865</v>
      </c>
      <c r="C972" s="341"/>
    </row>
    <row r="973" s="329" customFormat="1" ht="14.25" spans="1:3">
      <c r="A973" s="339">
        <v>2150506</v>
      </c>
      <c r="B973" s="353" t="s">
        <v>866</v>
      </c>
      <c r="C973" s="341"/>
    </row>
    <row r="974" s="329" customFormat="1" ht="14.25" spans="1:3">
      <c r="A974" s="339">
        <v>2150507</v>
      </c>
      <c r="B974" s="353" t="s">
        <v>867</v>
      </c>
      <c r="C974" s="341"/>
    </row>
    <row r="975" s="329" customFormat="1" ht="14.25" spans="1:3">
      <c r="A975" s="339">
        <v>2150508</v>
      </c>
      <c r="B975" s="353" t="s">
        <v>868</v>
      </c>
      <c r="C975" s="341"/>
    </row>
    <row r="976" s="329" customFormat="1" ht="14.25" spans="1:3">
      <c r="A976" s="339">
        <v>2150509</v>
      </c>
      <c r="B976" s="353" t="s">
        <v>869</v>
      </c>
      <c r="C976" s="341"/>
    </row>
    <row r="977" s="329" customFormat="1" ht="14.25" spans="1:3">
      <c r="A977" s="339">
        <v>2150510</v>
      </c>
      <c r="B977" s="353" t="s">
        <v>870</v>
      </c>
      <c r="C977" s="341"/>
    </row>
    <row r="978" s="329" customFormat="1" ht="14.25" spans="1:3">
      <c r="A978" s="339">
        <v>2150512</v>
      </c>
      <c r="B978" s="353" t="s">
        <v>871</v>
      </c>
      <c r="C978" s="341"/>
    </row>
    <row r="979" s="329" customFormat="1" ht="14.25" spans="1:3">
      <c r="A979" s="339">
        <v>2150513</v>
      </c>
      <c r="B979" s="353" t="s">
        <v>872</v>
      </c>
      <c r="C979" s="341"/>
    </row>
    <row r="980" s="329" customFormat="1" ht="14.25" spans="1:3">
      <c r="A980" s="339">
        <v>2150514</v>
      </c>
      <c r="B980" s="353" t="s">
        <v>873</v>
      </c>
      <c r="C980" s="341"/>
    </row>
    <row r="981" s="329" customFormat="1" ht="14.25" spans="1:3">
      <c r="A981" s="339">
        <v>2150515</v>
      </c>
      <c r="B981" s="353" t="s">
        <v>874</v>
      </c>
      <c r="C981" s="341"/>
    </row>
    <row r="982" s="329" customFormat="1" ht="14.25" spans="1:3">
      <c r="A982" s="339">
        <v>2150599</v>
      </c>
      <c r="B982" s="353" t="s">
        <v>875</v>
      </c>
      <c r="C982" s="341"/>
    </row>
    <row r="983" s="331" customFormat="1" spans="1:3">
      <c r="A983" s="339">
        <v>21503</v>
      </c>
      <c r="B983" s="353" t="s">
        <v>876</v>
      </c>
      <c r="C983" s="343"/>
    </row>
    <row r="984" s="329" customFormat="1" ht="14.25" spans="1:3">
      <c r="A984" s="339">
        <v>2150301</v>
      </c>
      <c r="B984" s="353" t="s">
        <v>137</v>
      </c>
      <c r="C984" s="341"/>
    </row>
    <row r="985" s="329" customFormat="1" ht="14.25" spans="1:3">
      <c r="A985" s="339">
        <v>2150302</v>
      </c>
      <c r="B985" s="353" t="s">
        <v>138</v>
      </c>
      <c r="C985" s="341"/>
    </row>
    <row r="986" s="329" customFormat="1" ht="14.25" spans="1:3">
      <c r="A986" s="339">
        <v>2150303</v>
      </c>
      <c r="B986" s="353" t="s">
        <v>139</v>
      </c>
      <c r="C986" s="341"/>
    </row>
    <row r="987" s="329" customFormat="1" ht="14.25" spans="1:3">
      <c r="A987" s="339">
        <v>2150399</v>
      </c>
      <c r="B987" s="353" t="s">
        <v>877</v>
      </c>
      <c r="C987" s="341"/>
    </row>
    <row r="988" s="331" customFormat="1" spans="1:3">
      <c r="A988" s="339">
        <v>21505</v>
      </c>
      <c r="B988" s="353" t="s">
        <v>878</v>
      </c>
      <c r="C988" s="343"/>
    </row>
    <row r="989" s="329" customFormat="1" ht="14.25" spans="1:3">
      <c r="A989" s="339">
        <v>2150501</v>
      </c>
      <c r="B989" s="353" t="s">
        <v>137</v>
      </c>
      <c r="C989" s="341"/>
    </row>
    <row r="990" s="329" customFormat="1" ht="14.25" spans="1:3">
      <c r="A990" s="339">
        <v>2150502</v>
      </c>
      <c r="B990" s="353" t="s">
        <v>138</v>
      </c>
      <c r="C990" s="341"/>
    </row>
    <row r="991" s="329" customFormat="1" ht="14.25" spans="1:3">
      <c r="A991" s="339">
        <v>2150503</v>
      </c>
      <c r="B991" s="353" t="s">
        <v>139</v>
      </c>
      <c r="C991" s="341"/>
    </row>
    <row r="992" s="329" customFormat="1" ht="14.25" spans="1:3">
      <c r="A992" s="339">
        <v>2150505</v>
      </c>
      <c r="B992" s="353" t="s">
        <v>879</v>
      </c>
      <c r="C992" s="341"/>
    </row>
    <row r="993" s="329" customFormat="1" ht="14.25" spans="1:3">
      <c r="A993" s="339">
        <v>2150507</v>
      </c>
      <c r="B993" s="353" t="s">
        <v>880</v>
      </c>
      <c r="C993" s="341"/>
    </row>
    <row r="994" s="329" customFormat="1" ht="14.25" spans="1:3">
      <c r="A994" s="339">
        <v>2150508</v>
      </c>
      <c r="B994" s="353" t="s">
        <v>881</v>
      </c>
      <c r="C994" s="341"/>
    </row>
    <row r="995" s="329" customFormat="1" ht="14.25" spans="1:3">
      <c r="A995" s="339">
        <v>2150516</v>
      </c>
      <c r="B995" s="353" t="s">
        <v>882</v>
      </c>
      <c r="C995" s="341"/>
    </row>
    <row r="996" s="329" customFormat="1" ht="14.25" spans="1:3">
      <c r="A996" s="339">
        <v>2150517</v>
      </c>
      <c r="B996" s="353" t="s">
        <v>883</v>
      </c>
      <c r="C996" s="341"/>
    </row>
    <row r="997" s="329" customFormat="1" ht="14.25" spans="1:3">
      <c r="A997" s="339">
        <v>2150550</v>
      </c>
      <c r="B997" s="353" t="s">
        <v>146</v>
      </c>
      <c r="C997" s="341"/>
    </row>
    <row r="998" s="329" customFormat="1" ht="14.25" spans="1:3">
      <c r="A998" s="339">
        <v>2150599</v>
      </c>
      <c r="B998" s="353" t="s">
        <v>884</v>
      </c>
      <c r="C998" s="341"/>
    </row>
    <row r="999" s="331" customFormat="1" spans="1:3">
      <c r="A999" s="339">
        <v>21507</v>
      </c>
      <c r="B999" s="353" t="s">
        <v>885</v>
      </c>
      <c r="C999" s="343"/>
    </row>
    <row r="1000" s="329" customFormat="1" ht="14.25" spans="1:3">
      <c r="A1000" s="339">
        <v>2150701</v>
      </c>
      <c r="B1000" s="353" t="s">
        <v>137</v>
      </c>
      <c r="C1000" s="341"/>
    </row>
    <row r="1001" s="329" customFormat="1" ht="14.25" spans="1:3">
      <c r="A1001" s="339">
        <v>2150702</v>
      </c>
      <c r="B1001" s="353" t="s">
        <v>138</v>
      </c>
      <c r="C1001" s="341"/>
    </row>
    <row r="1002" s="329" customFormat="1" ht="14.25" spans="1:3">
      <c r="A1002" s="339">
        <v>2150703</v>
      </c>
      <c r="B1002" s="353" t="s">
        <v>139</v>
      </c>
      <c r="C1002" s="341"/>
    </row>
    <row r="1003" s="329" customFormat="1" ht="14.25" spans="1:3">
      <c r="A1003" s="339">
        <v>2150704</v>
      </c>
      <c r="B1003" s="353" t="s">
        <v>886</v>
      </c>
      <c r="C1003" s="341"/>
    </row>
    <row r="1004" s="329" customFormat="1" ht="14.25" spans="1:3">
      <c r="A1004" s="339">
        <v>2150705</v>
      </c>
      <c r="B1004" s="353" t="s">
        <v>887</v>
      </c>
      <c r="C1004" s="341"/>
    </row>
    <row r="1005" s="329" customFormat="1" ht="14.25" spans="1:3">
      <c r="A1005" s="339">
        <v>2150799</v>
      </c>
      <c r="B1005" s="353" t="s">
        <v>888</v>
      </c>
      <c r="C1005" s="341"/>
    </row>
    <row r="1006" s="331" customFormat="1" spans="1:3">
      <c r="A1006" s="339">
        <v>21508</v>
      </c>
      <c r="B1006" s="353" t="s">
        <v>889</v>
      </c>
      <c r="C1006" s="343"/>
    </row>
    <row r="1007" s="329" customFormat="1" ht="14.25" spans="1:3">
      <c r="A1007" s="339">
        <v>2150801</v>
      </c>
      <c r="B1007" s="353" t="s">
        <v>137</v>
      </c>
      <c r="C1007" s="341"/>
    </row>
    <row r="1008" s="329" customFormat="1" ht="14.25" spans="1:3">
      <c r="A1008" s="339">
        <v>2150802</v>
      </c>
      <c r="B1008" s="353" t="s">
        <v>138</v>
      </c>
      <c r="C1008" s="341"/>
    </row>
    <row r="1009" s="329" customFormat="1" ht="14.25" spans="1:3">
      <c r="A1009" s="339">
        <v>2150803</v>
      </c>
      <c r="B1009" s="353" t="s">
        <v>139</v>
      </c>
      <c r="C1009" s="341"/>
    </row>
    <row r="1010" s="329" customFormat="1" ht="14.25" spans="1:3">
      <c r="A1010" s="339">
        <v>2150804</v>
      </c>
      <c r="B1010" s="353" t="s">
        <v>890</v>
      </c>
      <c r="C1010" s="341"/>
    </row>
    <row r="1011" s="329" customFormat="1" ht="14.25" spans="1:3">
      <c r="A1011" s="339">
        <v>2150805</v>
      </c>
      <c r="B1011" s="353" t="s">
        <v>891</v>
      </c>
      <c r="C1011" s="341"/>
    </row>
    <row r="1012" s="329" customFormat="1" ht="14.25" spans="1:3">
      <c r="A1012" s="339">
        <v>2150806</v>
      </c>
      <c r="B1012" s="353" t="s">
        <v>892</v>
      </c>
      <c r="C1012" s="341"/>
    </row>
    <row r="1013" s="329" customFormat="1" ht="14.25" spans="1:3">
      <c r="A1013" s="339">
        <v>2150899</v>
      </c>
      <c r="B1013" s="353" t="s">
        <v>893</v>
      </c>
      <c r="C1013" s="341"/>
    </row>
    <row r="1014" s="331" customFormat="1" spans="1:3">
      <c r="A1014" s="339">
        <v>21599</v>
      </c>
      <c r="B1014" s="353" t="s">
        <v>894</v>
      </c>
      <c r="C1014" s="343"/>
    </row>
    <row r="1015" s="329" customFormat="1" ht="14.25" spans="1:3">
      <c r="A1015" s="339">
        <v>2159901</v>
      </c>
      <c r="B1015" s="353" t="s">
        <v>895</v>
      </c>
      <c r="C1015" s="341"/>
    </row>
    <row r="1016" s="329" customFormat="1" ht="14.25" spans="1:3">
      <c r="A1016" s="339">
        <v>2159904</v>
      </c>
      <c r="B1016" s="353" t="s">
        <v>896</v>
      </c>
      <c r="C1016" s="341"/>
    </row>
    <row r="1017" s="329" customFormat="1" ht="14.25" spans="1:3">
      <c r="A1017" s="339">
        <v>2159905</v>
      </c>
      <c r="B1017" s="353" t="s">
        <v>897</v>
      </c>
      <c r="C1017" s="341"/>
    </row>
    <row r="1018" s="329" customFormat="1" ht="14.25" spans="1:3">
      <c r="A1018" s="339">
        <v>2159906</v>
      </c>
      <c r="B1018" s="353" t="s">
        <v>898</v>
      </c>
      <c r="C1018" s="341"/>
    </row>
    <row r="1019" s="329" customFormat="1" ht="14.25" spans="1:3">
      <c r="A1019" s="339">
        <v>2159999</v>
      </c>
      <c r="B1019" s="353" t="s">
        <v>899</v>
      </c>
      <c r="C1019" s="341"/>
    </row>
    <row r="1020" s="329" customFormat="1" ht="14.25" spans="1:3">
      <c r="A1020" s="339">
        <v>216</v>
      </c>
      <c r="B1020" s="353" t="s">
        <v>900</v>
      </c>
      <c r="C1020" s="343">
        <v>1699</v>
      </c>
    </row>
    <row r="1021" s="331" customFormat="1" spans="1:3">
      <c r="A1021" s="339">
        <v>21602</v>
      </c>
      <c r="B1021" s="353" t="s">
        <v>901</v>
      </c>
      <c r="C1021" s="343">
        <v>1699</v>
      </c>
    </row>
    <row r="1022" s="329" customFormat="1" ht="14.25" spans="1:3">
      <c r="A1022" s="339">
        <v>2160201</v>
      </c>
      <c r="B1022" s="353" t="s">
        <v>137</v>
      </c>
      <c r="C1022" s="343">
        <v>1466</v>
      </c>
    </row>
    <row r="1023" s="329" customFormat="1" ht="14.25" spans="1:3">
      <c r="A1023" s="339">
        <v>2160202</v>
      </c>
      <c r="B1023" s="353" t="s">
        <v>138</v>
      </c>
      <c r="C1023" s="343">
        <v>233</v>
      </c>
    </row>
    <row r="1024" s="329" customFormat="1" ht="14.25" spans="1:3">
      <c r="A1024" s="339">
        <v>2160203</v>
      </c>
      <c r="B1024" s="353" t="s">
        <v>139</v>
      </c>
      <c r="C1024" s="341"/>
    </row>
    <row r="1025" s="329" customFormat="1" ht="14.25" spans="1:3">
      <c r="A1025" s="339">
        <v>2160216</v>
      </c>
      <c r="B1025" s="353" t="s">
        <v>902</v>
      </c>
      <c r="C1025" s="341"/>
    </row>
    <row r="1026" s="329" customFormat="1" ht="14.25" spans="1:3">
      <c r="A1026" s="339">
        <v>2160217</v>
      </c>
      <c r="B1026" s="353" t="s">
        <v>903</v>
      </c>
      <c r="C1026" s="341"/>
    </row>
    <row r="1027" s="329" customFormat="1" ht="14.25" spans="1:3">
      <c r="A1027" s="339">
        <v>2160218</v>
      </c>
      <c r="B1027" s="353" t="s">
        <v>904</v>
      </c>
      <c r="C1027" s="341"/>
    </row>
    <row r="1028" s="329" customFormat="1" ht="14.25" spans="1:3">
      <c r="A1028" s="339">
        <v>2160219</v>
      </c>
      <c r="B1028" s="353" t="s">
        <v>905</v>
      </c>
      <c r="C1028" s="341"/>
    </row>
    <row r="1029" s="329" customFormat="1" ht="14.25" spans="1:3">
      <c r="A1029" s="339">
        <v>2160250</v>
      </c>
      <c r="B1029" s="353" t="s">
        <v>146</v>
      </c>
      <c r="C1029" s="341"/>
    </row>
    <row r="1030" s="329" customFormat="1" ht="14.25" spans="1:3">
      <c r="A1030" s="339">
        <v>2160299</v>
      </c>
      <c r="B1030" s="353" t="s">
        <v>906</v>
      </c>
      <c r="C1030" s="341"/>
    </row>
    <row r="1031" s="331" customFormat="1" spans="1:3">
      <c r="A1031" s="339">
        <v>21606</v>
      </c>
      <c r="B1031" s="353" t="s">
        <v>907</v>
      </c>
      <c r="C1031" s="343"/>
    </row>
    <row r="1032" s="329" customFormat="1" ht="14.25" spans="1:3">
      <c r="A1032" s="339">
        <v>2160601</v>
      </c>
      <c r="B1032" s="353" t="s">
        <v>137</v>
      </c>
      <c r="C1032" s="341"/>
    </row>
    <row r="1033" s="329" customFormat="1" ht="14.25" spans="1:3">
      <c r="A1033" s="339">
        <v>2160602</v>
      </c>
      <c r="B1033" s="353" t="s">
        <v>138</v>
      </c>
      <c r="C1033" s="341"/>
    </row>
    <row r="1034" s="329" customFormat="1" ht="14.25" spans="1:3">
      <c r="A1034" s="339">
        <v>2160603</v>
      </c>
      <c r="B1034" s="353" t="s">
        <v>139</v>
      </c>
      <c r="C1034" s="341"/>
    </row>
    <row r="1035" s="329" customFormat="1" ht="14.25" spans="1:3">
      <c r="A1035" s="339">
        <v>2160607</v>
      </c>
      <c r="B1035" s="353" t="s">
        <v>908</v>
      </c>
      <c r="C1035" s="341"/>
    </row>
    <row r="1036" s="329" customFormat="1" ht="14.25" spans="1:3">
      <c r="A1036" s="339">
        <v>2160699</v>
      </c>
      <c r="B1036" s="353" t="s">
        <v>909</v>
      </c>
      <c r="C1036" s="341"/>
    </row>
    <row r="1037" s="331" customFormat="1" spans="1:3">
      <c r="A1037" s="339">
        <v>21699</v>
      </c>
      <c r="B1037" s="353" t="s">
        <v>910</v>
      </c>
      <c r="C1037" s="343"/>
    </row>
    <row r="1038" s="329" customFormat="1" ht="14.25" spans="1:3">
      <c r="A1038" s="339">
        <v>2169901</v>
      </c>
      <c r="B1038" s="353" t="s">
        <v>911</v>
      </c>
      <c r="C1038" s="341"/>
    </row>
    <row r="1039" s="329" customFormat="1" ht="14.25" spans="1:3">
      <c r="A1039" s="339">
        <v>2169999</v>
      </c>
      <c r="B1039" s="353" t="s">
        <v>912</v>
      </c>
      <c r="C1039" s="341"/>
    </row>
    <row r="1040" s="329" customFormat="1" ht="14.25" spans="1:3">
      <c r="A1040" s="339">
        <v>217</v>
      </c>
      <c r="B1040" s="353" t="s">
        <v>913</v>
      </c>
      <c r="C1040" s="341"/>
    </row>
    <row r="1041" s="331" customFormat="1" spans="1:3">
      <c r="A1041" s="339">
        <v>21701</v>
      </c>
      <c r="B1041" s="353" t="s">
        <v>914</v>
      </c>
      <c r="C1041" s="343"/>
    </row>
    <row r="1042" s="329" customFormat="1" ht="14.25" spans="1:3">
      <c r="A1042" s="339">
        <v>2170101</v>
      </c>
      <c r="B1042" s="353" t="s">
        <v>137</v>
      </c>
      <c r="C1042" s="341"/>
    </row>
    <row r="1043" s="329" customFormat="1" ht="14.25" spans="1:3">
      <c r="A1043" s="339">
        <v>2170102</v>
      </c>
      <c r="B1043" s="353" t="s">
        <v>138</v>
      </c>
      <c r="C1043" s="341"/>
    </row>
    <row r="1044" s="329" customFormat="1" ht="14.25" spans="1:3">
      <c r="A1044" s="339">
        <v>2170103</v>
      </c>
      <c r="B1044" s="353" t="s">
        <v>139</v>
      </c>
      <c r="C1044" s="341"/>
    </row>
    <row r="1045" s="329" customFormat="1" ht="14.25" spans="1:3">
      <c r="A1045" s="339">
        <v>2170104</v>
      </c>
      <c r="B1045" s="353" t="s">
        <v>915</v>
      </c>
      <c r="C1045" s="341"/>
    </row>
    <row r="1046" s="329" customFormat="1" ht="14.25" spans="1:3">
      <c r="A1046" s="339">
        <v>2170150</v>
      </c>
      <c r="B1046" s="353" t="s">
        <v>146</v>
      </c>
      <c r="C1046" s="341"/>
    </row>
    <row r="1047" s="329" customFormat="1" ht="14.25" spans="1:3">
      <c r="A1047" s="339">
        <v>2170199</v>
      </c>
      <c r="B1047" s="353" t="s">
        <v>916</v>
      </c>
      <c r="C1047" s="341"/>
    </row>
    <row r="1048" s="331" customFormat="1" spans="1:3">
      <c r="A1048" s="339">
        <v>21702</v>
      </c>
      <c r="B1048" s="353" t="s">
        <v>917</v>
      </c>
      <c r="C1048" s="343"/>
    </row>
    <row r="1049" s="329" customFormat="1" ht="14.25" spans="1:3">
      <c r="A1049" s="339">
        <v>2170201</v>
      </c>
      <c r="B1049" s="353" t="s">
        <v>918</v>
      </c>
      <c r="C1049" s="341"/>
    </row>
    <row r="1050" s="329" customFormat="1" ht="14.25" spans="1:3">
      <c r="A1050" s="339">
        <v>2170202</v>
      </c>
      <c r="B1050" s="353" t="s">
        <v>919</v>
      </c>
      <c r="C1050" s="341"/>
    </row>
    <row r="1051" s="329" customFormat="1" ht="14.25" spans="1:3">
      <c r="A1051" s="339">
        <v>2170203</v>
      </c>
      <c r="B1051" s="353" t="s">
        <v>920</v>
      </c>
      <c r="C1051" s="341"/>
    </row>
    <row r="1052" s="329" customFormat="1" ht="14.25" spans="1:3">
      <c r="A1052" s="339">
        <v>2170204</v>
      </c>
      <c r="B1052" s="353" t="s">
        <v>921</v>
      </c>
      <c r="C1052" s="341"/>
    </row>
    <row r="1053" s="329" customFormat="1" ht="14.25" spans="1:3">
      <c r="A1053" s="339">
        <v>2170205</v>
      </c>
      <c r="B1053" s="353" t="s">
        <v>922</v>
      </c>
      <c r="C1053" s="341"/>
    </row>
    <row r="1054" s="329" customFormat="1" ht="14.25" spans="1:3">
      <c r="A1054" s="339">
        <v>2170206</v>
      </c>
      <c r="B1054" s="353" t="s">
        <v>923</v>
      </c>
      <c r="C1054" s="341"/>
    </row>
    <row r="1055" s="329" customFormat="1" ht="14.25" spans="1:3">
      <c r="A1055" s="339">
        <v>2170207</v>
      </c>
      <c r="B1055" s="353" t="s">
        <v>924</v>
      </c>
      <c r="C1055" s="341"/>
    </row>
    <row r="1056" s="329" customFormat="1" ht="14.25" spans="1:3">
      <c r="A1056" s="339">
        <v>2170208</v>
      </c>
      <c r="B1056" s="353" t="s">
        <v>925</v>
      </c>
      <c r="C1056" s="341"/>
    </row>
    <row r="1057" s="329" customFormat="1" ht="14.25" spans="1:3">
      <c r="A1057" s="339">
        <v>2170299</v>
      </c>
      <c r="B1057" s="353" t="s">
        <v>926</v>
      </c>
      <c r="C1057" s="341"/>
    </row>
    <row r="1058" s="331" customFormat="1" spans="1:3">
      <c r="A1058" s="339">
        <v>21703</v>
      </c>
      <c r="B1058" s="353" t="s">
        <v>927</v>
      </c>
      <c r="C1058" s="343"/>
    </row>
    <row r="1059" s="329" customFormat="1" ht="14.25" spans="1:3">
      <c r="A1059" s="339">
        <v>2170301</v>
      </c>
      <c r="B1059" s="353" t="s">
        <v>928</v>
      </c>
      <c r="C1059" s="341"/>
    </row>
    <row r="1060" s="329" customFormat="1" ht="14.25" spans="1:3">
      <c r="A1060" s="339">
        <v>2170302</v>
      </c>
      <c r="B1060" s="331" t="s">
        <v>929</v>
      </c>
      <c r="C1060" s="341"/>
    </row>
    <row r="1061" s="329" customFormat="1" ht="14.25" spans="1:3">
      <c r="A1061" s="339">
        <v>2170303</v>
      </c>
      <c r="B1061" s="353" t="s">
        <v>930</v>
      </c>
      <c r="C1061" s="341"/>
    </row>
    <row r="1062" s="329" customFormat="1" ht="14.25" spans="1:3">
      <c r="A1062" s="339">
        <v>2170304</v>
      </c>
      <c r="B1062" s="353" t="s">
        <v>931</v>
      </c>
      <c r="C1062" s="341"/>
    </row>
    <row r="1063" s="329" customFormat="1" ht="14.25" spans="1:3">
      <c r="A1063" s="339">
        <v>2170399</v>
      </c>
      <c r="B1063" s="353" t="s">
        <v>932</v>
      </c>
      <c r="C1063" s="341"/>
    </row>
    <row r="1064" s="331" customFormat="1" spans="1:3">
      <c r="A1064" s="339">
        <v>21704</v>
      </c>
      <c r="B1064" s="353" t="s">
        <v>933</v>
      </c>
      <c r="C1064" s="343"/>
    </row>
    <row r="1065" s="329" customFormat="1" ht="14.25" spans="1:3">
      <c r="A1065" s="339">
        <v>2170401</v>
      </c>
      <c r="B1065" s="353" t="s">
        <v>934</v>
      </c>
      <c r="C1065" s="341"/>
    </row>
    <row r="1066" s="329" customFormat="1" ht="14.25" spans="1:3">
      <c r="A1066" s="339">
        <v>2170499</v>
      </c>
      <c r="B1066" s="353" t="s">
        <v>935</v>
      </c>
      <c r="C1066" s="341"/>
    </row>
    <row r="1067" s="331" customFormat="1" spans="1:3">
      <c r="A1067" s="339">
        <v>21799</v>
      </c>
      <c r="B1067" s="353" t="s">
        <v>936</v>
      </c>
      <c r="C1067" s="343"/>
    </row>
    <row r="1068" s="329" customFormat="1" ht="14.25" spans="1:3">
      <c r="A1068" s="339">
        <v>2179902</v>
      </c>
      <c r="B1068" s="353" t="s">
        <v>937</v>
      </c>
      <c r="C1068" s="341"/>
    </row>
    <row r="1069" s="329" customFormat="1" ht="14.25" spans="1:3">
      <c r="A1069" s="339">
        <v>2179999</v>
      </c>
      <c r="B1069" s="353" t="s">
        <v>938</v>
      </c>
      <c r="C1069" s="341"/>
    </row>
    <row r="1070" s="329" customFormat="1" ht="14.25" spans="1:3">
      <c r="A1070" s="339">
        <v>219</v>
      </c>
      <c r="B1070" s="353" t="s">
        <v>939</v>
      </c>
      <c r="C1070" s="341"/>
    </row>
    <row r="1071" s="331" customFormat="1" spans="1:3">
      <c r="A1071" s="339">
        <v>21901</v>
      </c>
      <c r="B1071" s="353" t="s">
        <v>940</v>
      </c>
      <c r="C1071" s="343"/>
    </row>
    <row r="1072" s="331" customFormat="1" spans="1:3">
      <c r="A1072" s="339">
        <v>21902</v>
      </c>
      <c r="B1072" s="353" t="s">
        <v>941</v>
      </c>
      <c r="C1072" s="343"/>
    </row>
    <row r="1073" s="331" customFormat="1" spans="1:3">
      <c r="A1073" s="339">
        <v>21903</v>
      </c>
      <c r="B1073" s="353" t="s">
        <v>942</v>
      </c>
      <c r="C1073" s="343"/>
    </row>
    <row r="1074" s="331" customFormat="1" spans="1:3">
      <c r="A1074" s="339">
        <v>21904</v>
      </c>
      <c r="B1074" s="353" t="s">
        <v>943</v>
      </c>
      <c r="C1074" s="343"/>
    </row>
    <row r="1075" s="331" customFormat="1" spans="1:3">
      <c r="A1075" s="339">
        <v>21905</v>
      </c>
      <c r="B1075" s="353" t="s">
        <v>944</v>
      </c>
      <c r="C1075" s="343"/>
    </row>
    <row r="1076" s="331" customFormat="1" spans="1:3">
      <c r="A1076" s="339">
        <v>21906</v>
      </c>
      <c r="B1076" s="353" t="s">
        <v>720</v>
      </c>
      <c r="C1076" s="343"/>
    </row>
    <row r="1077" s="331" customFormat="1" spans="1:3">
      <c r="A1077" s="339">
        <v>21907</v>
      </c>
      <c r="B1077" s="353" t="s">
        <v>945</v>
      </c>
      <c r="C1077" s="343"/>
    </row>
    <row r="1078" s="331" customFormat="1" spans="1:3">
      <c r="A1078" s="339">
        <v>21908</v>
      </c>
      <c r="B1078" s="353" t="s">
        <v>946</v>
      </c>
      <c r="C1078" s="343"/>
    </row>
    <row r="1079" s="331" customFormat="1" spans="1:3">
      <c r="A1079" s="339">
        <v>21999</v>
      </c>
      <c r="B1079" s="353" t="s">
        <v>947</v>
      </c>
      <c r="C1079" s="343"/>
    </row>
    <row r="1080" s="329" customFormat="1" ht="14.25" spans="1:3">
      <c r="A1080" s="339">
        <v>220</v>
      </c>
      <c r="B1080" s="353" t="s">
        <v>948</v>
      </c>
      <c r="C1080" s="341">
        <v>3283</v>
      </c>
    </row>
    <row r="1081" s="331" customFormat="1" spans="1:3">
      <c r="A1081" s="339">
        <v>22001</v>
      </c>
      <c r="B1081" s="353" t="s">
        <v>949</v>
      </c>
      <c r="C1081" s="343">
        <v>3188</v>
      </c>
    </row>
    <row r="1082" s="329" customFormat="1" ht="14.25" spans="1:3">
      <c r="A1082" s="339">
        <v>2200101</v>
      </c>
      <c r="B1082" s="353" t="s">
        <v>137</v>
      </c>
      <c r="C1082" s="343">
        <v>2082</v>
      </c>
    </row>
    <row r="1083" s="329" customFormat="1" ht="14.25" spans="1:3">
      <c r="A1083" s="339">
        <v>2200102</v>
      </c>
      <c r="B1083" s="353" t="s">
        <v>138</v>
      </c>
      <c r="C1083" s="343">
        <v>204</v>
      </c>
    </row>
    <row r="1084" s="329" customFormat="1" ht="14.25" spans="1:3">
      <c r="A1084" s="339">
        <v>2200103</v>
      </c>
      <c r="B1084" s="353" t="s">
        <v>139</v>
      </c>
      <c r="C1084" s="343"/>
    </row>
    <row r="1085" s="329" customFormat="1" ht="14.25" spans="1:3">
      <c r="A1085" s="339">
        <v>2200104</v>
      </c>
      <c r="B1085" s="353" t="s">
        <v>950</v>
      </c>
      <c r="C1085" s="343">
        <v>202</v>
      </c>
    </row>
    <row r="1086" s="329" customFormat="1" ht="14.25" spans="1:3">
      <c r="A1086" s="339">
        <v>2200106</v>
      </c>
      <c r="B1086" s="353" t="s">
        <v>951</v>
      </c>
      <c r="C1086" s="343">
        <v>700</v>
      </c>
    </row>
    <row r="1087" s="329" customFormat="1" ht="14.25" spans="1:3">
      <c r="A1087" s="339">
        <v>2200107</v>
      </c>
      <c r="B1087" s="353" t="s">
        <v>952</v>
      </c>
      <c r="C1087" s="341"/>
    </row>
    <row r="1088" s="329" customFormat="1" ht="14.25" spans="1:3">
      <c r="A1088" s="339">
        <v>2200108</v>
      </c>
      <c r="B1088" s="353" t="s">
        <v>953</v>
      </c>
      <c r="C1088" s="341"/>
    </row>
    <row r="1089" s="329" customFormat="1" ht="14.25" spans="1:3">
      <c r="A1089" s="339">
        <v>2200109</v>
      </c>
      <c r="B1089" s="353" t="s">
        <v>954</v>
      </c>
      <c r="C1089" s="341"/>
    </row>
    <row r="1090" s="329" customFormat="1" ht="14.25" spans="1:3">
      <c r="A1090" s="339">
        <v>2200112</v>
      </c>
      <c r="B1090" s="353" t="s">
        <v>955</v>
      </c>
      <c r="C1090" s="341"/>
    </row>
    <row r="1091" s="329" customFormat="1" ht="14.25" spans="1:3">
      <c r="A1091" s="339">
        <v>2200113</v>
      </c>
      <c r="B1091" s="353" t="s">
        <v>956</v>
      </c>
      <c r="C1091" s="341"/>
    </row>
    <row r="1092" s="329" customFormat="1" ht="14.25" spans="1:3">
      <c r="A1092" s="339">
        <v>2200114</v>
      </c>
      <c r="B1092" s="353" t="s">
        <v>957</v>
      </c>
      <c r="C1092" s="341"/>
    </row>
    <row r="1093" s="329" customFormat="1" ht="14.25" spans="1:3">
      <c r="A1093" s="339">
        <v>2200115</v>
      </c>
      <c r="B1093" s="353" t="s">
        <v>958</v>
      </c>
      <c r="C1093" s="341"/>
    </row>
    <row r="1094" s="329" customFormat="1" ht="14.25" spans="1:3">
      <c r="A1094" s="339">
        <v>2200116</v>
      </c>
      <c r="B1094" s="353" t="s">
        <v>959</v>
      </c>
      <c r="C1094" s="341"/>
    </row>
    <row r="1095" s="329" customFormat="1" ht="14.25" spans="1:3">
      <c r="A1095" s="339">
        <v>2200119</v>
      </c>
      <c r="B1095" s="353" t="s">
        <v>960</v>
      </c>
      <c r="C1095" s="341"/>
    </row>
    <row r="1096" s="329" customFormat="1" ht="14.25" spans="1:3">
      <c r="A1096" s="339">
        <v>2200120</v>
      </c>
      <c r="B1096" s="353" t="s">
        <v>961</v>
      </c>
      <c r="C1096" s="341"/>
    </row>
    <row r="1097" s="329" customFormat="1" ht="14.25" spans="1:3">
      <c r="A1097" s="339">
        <v>2200121</v>
      </c>
      <c r="B1097" s="353" t="s">
        <v>962</v>
      </c>
      <c r="C1097" s="341"/>
    </row>
    <row r="1098" s="329" customFormat="1" ht="14.25" spans="1:3">
      <c r="A1098" s="339">
        <v>2200122</v>
      </c>
      <c r="B1098" s="353" t="s">
        <v>963</v>
      </c>
      <c r="C1098" s="341"/>
    </row>
    <row r="1099" s="329" customFormat="1" ht="14.25" spans="1:3">
      <c r="A1099" s="339">
        <v>2200123</v>
      </c>
      <c r="B1099" s="353" t="s">
        <v>964</v>
      </c>
      <c r="C1099" s="341"/>
    </row>
    <row r="1100" s="329" customFormat="1" ht="14.25" spans="1:3">
      <c r="A1100" s="339">
        <v>2200124</v>
      </c>
      <c r="B1100" s="353" t="s">
        <v>965</v>
      </c>
      <c r="C1100" s="341"/>
    </row>
    <row r="1101" s="329" customFormat="1" ht="14.25" spans="1:3">
      <c r="A1101" s="339">
        <v>2200125</v>
      </c>
      <c r="B1101" s="353" t="s">
        <v>966</v>
      </c>
      <c r="C1101" s="341"/>
    </row>
    <row r="1102" s="329" customFormat="1" ht="14.25" spans="1:3">
      <c r="A1102" s="339">
        <v>2200126</v>
      </c>
      <c r="B1102" s="353" t="s">
        <v>967</v>
      </c>
      <c r="C1102" s="341"/>
    </row>
    <row r="1103" s="329" customFormat="1" ht="14.25" spans="1:3">
      <c r="A1103" s="339">
        <v>2200127</v>
      </c>
      <c r="B1103" s="353" t="s">
        <v>968</v>
      </c>
      <c r="C1103" s="341"/>
    </row>
    <row r="1104" s="329" customFormat="1" ht="14.25" spans="1:3">
      <c r="A1104" s="339">
        <v>2200128</v>
      </c>
      <c r="B1104" s="353" t="s">
        <v>969</v>
      </c>
      <c r="C1104" s="341"/>
    </row>
    <row r="1105" s="329" customFormat="1" ht="14.25" spans="1:3">
      <c r="A1105" s="339">
        <v>2200129</v>
      </c>
      <c r="B1105" s="353" t="s">
        <v>970</v>
      </c>
      <c r="C1105" s="341"/>
    </row>
    <row r="1106" s="329" customFormat="1" ht="14.25" spans="1:3">
      <c r="A1106" s="339">
        <v>2200150</v>
      </c>
      <c r="B1106" s="353" t="s">
        <v>146</v>
      </c>
      <c r="C1106" s="341"/>
    </row>
    <row r="1107" s="329" customFormat="1" ht="14.25" spans="1:3">
      <c r="A1107" s="339">
        <v>2200199</v>
      </c>
      <c r="B1107" s="353" t="s">
        <v>971</v>
      </c>
      <c r="C1107" s="341"/>
    </row>
    <row r="1108" s="331" customFormat="1" spans="1:3">
      <c r="A1108" s="339">
        <v>22005</v>
      </c>
      <c r="B1108" s="353" t="s">
        <v>972</v>
      </c>
      <c r="C1108" s="343">
        <v>95</v>
      </c>
    </row>
    <row r="1109" s="329" customFormat="1" ht="14.25" spans="1:3">
      <c r="A1109" s="339">
        <v>2200501</v>
      </c>
      <c r="B1109" s="353" t="s">
        <v>137</v>
      </c>
      <c r="C1109" s="341"/>
    </row>
    <row r="1110" s="329" customFormat="1" ht="14.25" spans="1:3">
      <c r="A1110" s="339">
        <v>2200502</v>
      </c>
      <c r="B1110" s="353" t="s">
        <v>138</v>
      </c>
      <c r="C1110" s="341"/>
    </row>
    <row r="1111" s="329" customFormat="1" ht="14.25" spans="1:3">
      <c r="A1111" s="339">
        <v>2200503</v>
      </c>
      <c r="B1111" s="353" t="s">
        <v>139</v>
      </c>
      <c r="C1111" s="341"/>
    </row>
    <row r="1112" s="329" customFormat="1" ht="14.25" spans="1:3">
      <c r="A1112" s="339">
        <v>2200504</v>
      </c>
      <c r="B1112" s="353" t="s">
        <v>973</v>
      </c>
      <c r="C1112" s="341"/>
    </row>
    <row r="1113" s="329" customFormat="1" ht="14.25" spans="1:3">
      <c r="A1113" s="339">
        <v>2200506</v>
      </c>
      <c r="B1113" s="353" t="s">
        <v>974</v>
      </c>
      <c r="C1113" s="341"/>
    </row>
    <row r="1114" s="329" customFormat="1" ht="14.25" spans="1:3">
      <c r="A1114" s="339">
        <v>2200507</v>
      </c>
      <c r="B1114" s="353" t="s">
        <v>975</v>
      </c>
      <c r="C1114" s="341"/>
    </row>
    <row r="1115" s="329" customFormat="1" ht="14.25" spans="1:3">
      <c r="A1115" s="339">
        <v>2200508</v>
      </c>
      <c r="B1115" s="353" t="s">
        <v>976</v>
      </c>
      <c r="C1115" s="341"/>
    </row>
    <row r="1116" s="329" customFormat="1" ht="14.25" spans="1:3">
      <c r="A1116" s="339">
        <v>2200509</v>
      </c>
      <c r="B1116" s="353" t="s">
        <v>977</v>
      </c>
      <c r="C1116" s="341"/>
    </row>
    <row r="1117" s="329" customFormat="1" ht="14.25" spans="1:3">
      <c r="A1117" s="339">
        <v>2200510</v>
      </c>
      <c r="B1117" s="353" t="s">
        <v>978</v>
      </c>
      <c r="C1117" s="341"/>
    </row>
    <row r="1118" s="329" customFormat="1" ht="14.25" spans="1:3">
      <c r="A1118" s="339">
        <v>2200511</v>
      </c>
      <c r="B1118" s="353" t="s">
        <v>979</v>
      </c>
      <c r="C1118" s="341"/>
    </row>
    <row r="1119" s="329" customFormat="1" ht="14.25" spans="1:3">
      <c r="A1119" s="339">
        <v>2200512</v>
      </c>
      <c r="B1119" s="353" t="s">
        <v>980</v>
      </c>
      <c r="C1119" s="341"/>
    </row>
    <row r="1120" s="329" customFormat="1" ht="14.25" spans="1:3">
      <c r="A1120" s="339">
        <v>2200513</v>
      </c>
      <c r="B1120" s="353" t="s">
        <v>981</v>
      </c>
      <c r="C1120" s="341"/>
    </row>
    <row r="1121" s="329" customFormat="1" ht="14.25" spans="1:3">
      <c r="A1121" s="339">
        <v>2200514</v>
      </c>
      <c r="B1121" s="353" t="s">
        <v>982</v>
      </c>
      <c r="C1121" s="341"/>
    </row>
    <row r="1122" s="329" customFormat="1" ht="14.25" spans="1:3">
      <c r="A1122" s="339">
        <v>2200599</v>
      </c>
      <c r="B1122" s="353" t="s">
        <v>983</v>
      </c>
      <c r="C1122" s="343">
        <v>95</v>
      </c>
    </row>
    <row r="1123" s="331" customFormat="1" spans="1:3">
      <c r="A1123" s="339">
        <v>22099</v>
      </c>
      <c r="B1123" s="353" t="s">
        <v>984</v>
      </c>
      <c r="C1123" s="343"/>
    </row>
    <row r="1124" s="329" customFormat="1" ht="14.25" spans="1:3">
      <c r="A1124" s="339">
        <v>221</v>
      </c>
      <c r="B1124" s="353" t="s">
        <v>985</v>
      </c>
      <c r="C1124" s="341">
        <v>9361</v>
      </c>
    </row>
    <row r="1125" s="331" customFormat="1" spans="1:3">
      <c r="A1125" s="339">
        <v>22101</v>
      </c>
      <c r="B1125" s="353" t="s">
        <v>986</v>
      </c>
      <c r="C1125" s="343"/>
    </row>
    <row r="1126" s="329" customFormat="1" ht="14.25" spans="1:3">
      <c r="A1126" s="339">
        <v>2210101</v>
      </c>
      <c r="B1126" s="353" t="s">
        <v>987</v>
      </c>
      <c r="C1126" s="341"/>
    </row>
    <row r="1127" s="329" customFormat="1" ht="14.25" spans="1:3">
      <c r="A1127" s="339">
        <v>2210102</v>
      </c>
      <c r="B1127" s="353" t="s">
        <v>988</v>
      </c>
      <c r="C1127" s="341"/>
    </row>
    <row r="1128" s="329" customFormat="1" ht="14.25" spans="1:3">
      <c r="A1128" s="339">
        <v>2210103</v>
      </c>
      <c r="B1128" s="353" t="s">
        <v>989</v>
      </c>
      <c r="C1128" s="341"/>
    </row>
    <row r="1129" s="329" customFormat="1" ht="14.25" spans="1:3">
      <c r="A1129" s="339">
        <v>2210104</v>
      </c>
      <c r="B1129" s="353" t="s">
        <v>990</v>
      </c>
      <c r="C1129" s="341"/>
    </row>
    <row r="1130" s="329" customFormat="1" ht="14.25" spans="1:3">
      <c r="A1130" s="339">
        <v>2210105</v>
      </c>
      <c r="B1130" s="353" t="s">
        <v>991</v>
      </c>
      <c r="C1130" s="341"/>
    </row>
    <row r="1131" s="329" customFormat="1" ht="14.25" spans="1:3">
      <c r="A1131" s="339">
        <v>2210106</v>
      </c>
      <c r="B1131" s="353" t="s">
        <v>992</v>
      </c>
      <c r="C1131" s="341"/>
    </row>
    <row r="1132" s="329" customFormat="1" ht="14.25" spans="1:3">
      <c r="A1132" s="339">
        <v>2210107</v>
      </c>
      <c r="B1132" s="353" t="s">
        <v>993</v>
      </c>
      <c r="C1132" s="341"/>
    </row>
    <row r="1133" s="329" customFormat="1" ht="14.25" spans="1:3">
      <c r="A1133" s="339">
        <v>2210108</v>
      </c>
      <c r="B1133" s="353" t="s">
        <v>994</v>
      </c>
      <c r="C1133" s="341"/>
    </row>
    <row r="1134" s="329" customFormat="1" ht="14.25" spans="1:3">
      <c r="A1134" s="339">
        <v>2210109</v>
      </c>
      <c r="B1134" s="353" t="s">
        <v>995</v>
      </c>
      <c r="C1134" s="341"/>
    </row>
    <row r="1135" s="329" customFormat="1" ht="14.25" spans="1:3">
      <c r="A1135" s="339">
        <v>2210199</v>
      </c>
      <c r="B1135" s="353" t="s">
        <v>996</v>
      </c>
      <c r="C1135" s="341"/>
    </row>
    <row r="1136" s="331" customFormat="1" spans="1:3">
      <c r="A1136" s="339">
        <v>22102</v>
      </c>
      <c r="B1136" s="353" t="s">
        <v>997</v>
      </c>
      <c r="C1136" s="343">
        <v>9361</v>
      </c>
    </row>
    <row r="1137" s="329" customFormat="1" ht="14.25" spans="1:3">
      <c r="A1137" s="339">
        <v>2210201</v>
      </c>
      <c r="B1137" s="353" t="s">
        <v>998</v>
      </c>
      <c r="C1137" s="343">
        <v>9361</v>
      </c>
    </row>
    <row r="1138" s="329" customFormat="1" ht="14.25" spans="1:3">
      <c r="A1138" s="339">
        <v>2210202</v>
      </c>
      <c r="B1138" s="353" t="s">
        <v>999</v>
      </c>
      <c r="C1138" s="341"/>
    </row>
    <row r="1139" s="329" customFormat="1" ht="14.25" spans="1:3">
      <c r="A1139" s="339">
        <v>2210203</v>
      </c>
      <c r="B1139" s="353" t="s">
        <v>1000</v>
      </c>
      <c r="C1139" s="341"/>
    </row>
    <row r="1140" s="331" customFormat="1" spans="1:3">
      <c r="A1140" s="339">
        <v>22103</v>
      </c>
      <c r="B1140" s="353" t="s">
        <v>1001</v>
      </c>
      <c r="C1140" s="343"/>
    </row>
    <row r="1141" s="329" customFormat="1" ht="14.25" spans="1:3">
      <c r="A1141" s="339">
        <v>2210301</v>
      </c>
      <c r="B1141" s="353" t="s">
        <v>1002</v>
      </c>
      <c r="C1141" s="341"/>
    </row>
    <row r="1142" s="329" customFormat="1" ht="14.25" spans="1:3">
      <c r="A1142" s="339">
        <v>2210302</v>
      </c>
      <c r="B1142" s="353" t="s">
        <v>1003</v>
      </c>
      <c r="C1142" s="341"/>
    </row>
    <row r="1143" s="329" customFormat="1" ht="14.25" spans="1:3">
      <c r="A1143" s="339">
        <v>2210399</v>
      </c>
      <c r="B1143" s="353" t="s">
        <v>1004</v>
      </c>
      <c r="C1143" s="341"/>
    </row>
    <row r="1144" s="329" customFormat="1" ht="14.25" spans="1:3">
      <c r="A1144" s="339">
        <v>222</v>
      </c>
      <c r="B1144" s="353" t="s">
        <v>1005</v>
      </c>
      <c r="C1144" s="341"/>
    </row>
    <row r="1145" s="331" customFormat="1" spans="1:3">
      <c r="A1145" s="339">
        <v>22201</v>
      </c>
      <c r="B1145" s="353" t="s">
        <v>1006</v>
      </c>
      <c r="C1145" s="343"/>
    </row>
    <row r="1146" s="329" customFormat="1" ht="14.25" spans="1:3">
      <c r="A1146" s="339">
        <v>2220101</v>
      </c>
      <c r="B1146" s="353" t="s">
        <v>137</v>
      </c>
      <c r="C1146" s="341"/>
    </row>
    <row r="1147" s="329" customFormat="1" ht="14.25" spans="1:3">
      <c r="A1147" s="339">
        <v>2220102</v>
      </c>
      <c r="B1147" s="353" t="s">
        <v>138</v>
      </c>
      <c r="C1147" s="341"/>
    </row>
    <row r="1148" s="329" customFormat="1" ht="14.25" spans="1:3">
      <c r="A1148" s="339">
        <v>2220103</v>
      </c>
      <c r="B1148" s="353" t="s">
        <v>139</v>
      </c>
      <c r="C1148" s="341"/>
    </row>
    <row r="1149" s="329" customFormat="1" ht="14.25" spans="1:3">
      <c r="A1149" s="339">
        <v>2220104</v>
      </c>
      <c r="B1149" s="353" t="s">
        <v>1007</v>
      </c>
      <c r="C1149" s="341"/>
    </row>
    <row r="1150" s="329" customFormat="1" ht="14.25" spans="1:3">
      <c r="A1150" s="339">
        <v>2220105</v>
      </c>
      <c r="B1150" s="353" t="s">
        <v>1008</v>
      </c>
      <c r="C1150" s="341"/>
    </row>
    <row r="1151" s="329" customFormat="1" ht="14.25" spans="1:3">
      <c r="A1151" s="339">
        <v>2220106</v>
      </c>
      <c r="B1151" s="353" t="s">
        <v>1009</v>
      </c>
      <c r="C1151" s="341"/>
    </row>
    <row r="1152" s="329" customFormat="1" ht="14.25" spans="1:3">
      <c r="A1152" s="339">
        <v>2220107</v>
      </c>
      <c r="B1152" s="353" t="s">
        <v>1010</v>
      </c>
      <c r="C1152" s="341"/>
    </row>
    <row r="1153" s="329" customFormat="1" ht="14.25" spans="1:3">
      <c r="A1153" s="339">
        <v>2220112</v>
      </c>
      <c r="B1153" s="353" t="s">
        <v>1011</v>
      </c>
      <c r="C1153" s="341"/>
    </row>
    <row r="1154" s="329" customFormat="1" ht="14.25" spans="1:3">
      <c r="A1154" s="339">
        <v>2220113</v>
      </c>
      <c r="B1154" s="353" t="s">
        <v>1012</v>
      </c>
      <c r="C1154" s="341"/>
    </row>
    <row r="1155" s="329" customFormat="1" ht="14.25" spans="1:3">
      <c r="A1155" s="339">
        <v>2220114</v>
      </c>
      <c r="B1155" s="353" t="s">
        <v>1013</v>
      </c>
      <c r="C1155" s="341"/>
    </row>
    <row r="1156" s="329" customFormat="1" ht="14.25" spans="1:3">
      <c r="A1156" s="339">
        <v>2220115</v>
      </c>
      <c r="B1156" s="353" t="s">
        <v>1014</v>
      </c>
      <c r="C1156" s="341"/>
    </row>
    <row r="1157" s="329" customFormat="1" ht="14.25" spans="1:3">
      <c r="A1157" s="339">
        <v>2220118</v>
      </c>
      <c r="B1157" s="353" t="s">
        <v>1015</v>
      </c>
      <c r="C1157" s="341"/>
    </row>
    <row r="1158" s="329" customFormat="1" ht="14.25" spans="1:3">
      <c r="A1158" s="339">
        <v>2220119</v>
      </c>
      <c r="B1158" s="353" t="s">
        <v>1016</v>
      </c>
      <c r="C1158" s="341"/>
    </row>
    <row r="1159" s="329" customFormat="1" ht="14.25" spans="1:3">
      <c r="A1159" s="339">
        <v>2220120</v>
      </c>
      <c r="B1159" s="353" t="s">
        <v>1017</v>
      </c>
      <c r="C1159" s="341"/>
    </row>
    <row r="1160" s="329" customFormat="1" ht="14.25" spans="1:3">
      <c r="A1160" s="339">
        <v>2220121</v>
      </c>
      <c r="B1160" s="353" t="s">
        <v>1018</v>
      </c>
      <c r="C1160" s="341"/>
    </row>
    <row r="1161" s="329" customFormat="1" ht="14.25" spans="1:3">
      <c r="A1161" s="339">
        <v>2220150</v>
      </c>
      <c r="B1161" s="353" t="s">
        <v>146</v>
      </c>
      <c r="C1161" s="341"/>
    </row>
    <row r="1162" s="329" customFormat="1" ht="14.25" spans="1:3">
      <c r="A1162" s="339">
        <v>2220199</v>
      </c>
      <c r="B1162" s="353" t="s">
        <v>1019</v>
      </c>
      <c r="C1162" s="341"/>
    </row>
    <row r="1163" s="331" customFormat="1" spans="1:3">
      <c r="A1163" s="339">
        <v>22203</v>
      </c>
      <c r="B1163" s="353" t="s">
        <v>1020</v>
      </c>
      <c r="C1163" s="343"/>
    </row>
    <row r="1164" s="329" customFormat="1" ht="14.25" spans="1:3">
      <c r="A1164" s="339">
        <v>2220301</v>
      </c>
      <c r="B1164" s="353" t="s">
        <v>1021</v>
      </c>
      <c r="C1164" s="341"/>
    </row>
    <row r="1165" s="329" customFormat="1" ht="14.25" spans="1:3">
      <c r="A1165" s="339">
        <v>2220303</v>
      </c>
      <c r="B1165" s="353" t="s">
        <v>1022</v>
      </c>
      <c r="C1165" s="341"/>
    </row>
    <row r="1166" s="329" customFormat="1" ht="14.25" spans="1:3">
      <c r="A1166" s="339">
        <v>2220304</v>
      </c>
      <c r="B1166" s="353" t="s">
        <v>1023</v>
      </c>
      <c r="C1166" s="341"/>
    </row>
    <row r="1167" s="329" customFormat="1" ht="14.25" spans="1:3">
      <c r="A1167" s="339">
        <v>2220305</v>
      </c>
      <c r="B1167" s="353" t="s">
        <v>1024</v>
      </c>
      <c r="C1167" s="341"/>
    </row>
    <row r="1168" s="329" customFormat="1" ht="14.25" spans="1:3">
      <c r="A1168" s="339">
        <v>2220399</v>
      </c>
      <c r="B1168" s="353" t="s">
        <v>1025</v>
      </c>
      <c r="C1168" s="341"/>
    </row>
    <row r="1169" s="331" customFormat="1" spans="1:3">
      <c r="A1169" s="339">
        <v>22204</v>
      </c>
      <c r="B1169" s="353" t="s">
        <v>1026</v>
      </c>
      <c r="C1169" s="343"/>
    </row>
    <row r="1170" s="329" customFormat="1" ht="14.25" spans="1:3">
      <c r="A1170" s="339">
        <v>2220401</v>
      </c>
      <c r="B1170" s="353" t="s">
        <v>1027</v>
      </c>
      <c r="C1170" s="341"/>
    </row>
    <row r="1171" s="329" customFormat="1" ht="14.25" spans="1:3">
      <c r="A1171" s="339">
        <v>2220402</v>
      </c>
      <c r="B1171" s="353" t="s">
        <v>1028</v>
      </c>
      <c r="C1171" s="341"/>
    </row>
    <row r="1172" s="329" customFormat="1" ht="14.25" spans="1:3">
      <c r="A1172" s="339">
        <v>2220403</v>
      </c>
      <c r="B1172" s="353" t="s">
        <v>1029</v>
      </c>
      <c r="C1172" s="341"/>
    </row>
    <row r="1173" s="329" customFormat="1" ht="14.25" spans="1:3">
      <c r="A1173" s="339">
        <v>2220404</v>
      </c>
      <c r="B1173" s="353" t="s">
        <v>1030</v>
      </c>
      <c r="C1173" s="341"/>
    </row>
    <row r="1174" s="329" customFormat="1" ht="14.25" spans="1:3">
      <c r="A1174" s="339">
        <v>2220499</v>
      </c>
      <c r="B1174" s="353" t="s">
        <v>1031</v>
      </c>
      <c r="C1174" s="341"/>
    </row>
    <row r="1175" s="331" customFormat="1" spans="1:3">
      <c r="A1175" s="339">
        <v>22205</v>
      </c>
      <c r="B1175" s="353" t="s">
        <v>1032</v>
      </c>
      <c r="C1175" s="343"/>
    </row>
    <row r="1176" s="329" customFormat="1" ht="14.25" spans="1:3">
      <c r="A1176" s="339">
        <v>2220501</v>
      </c>
      <c r="B1176" s="353" t="s">
        <v>1033</v>
      </c>
      <c r="C1176" s="341"/>
    </row>
    <row r="1177" s="329" customFormat="1" ht="14.25" spans="1:3">
      <c r="A1177" s="339">
        <v>2220502</v>
      </c>
      <c r="B1177" s="353" t="s">
        <v>1034</v>
      </c>
      <c r="C1177" s="341"/>
    </row>
    <row r="1178" s="329" customFormat="1" ht="14.25" spans="1:3">
      <c r="A1178" s="339">
        <v>2220503</v>
      </c>
      <c r="B1178" s="353" t="s">
        <v>1035</v>
      </c>
      <c r="C1178" s="341"/>
    </row>
    <row r="1179" s="329" customFormat="1" ht="14.25" spans="1:3">
      <c r="A1179" s="339">
        <v>2220504</v>
      </c>
      <c r="B1179" s="353" t="s">
        <v>1036</v>
      </c>
      <c r="C1179" s="341"/>
    </row>
    <row r="1180" s="329" customFormat="1" ht="14.25" spans="1:3">
      <c r="A1180" s="339">
        <v>2220505</v>
      </c>
      <c r="B1180" s="353" t="s">
        <v>1037</v>
      </c>
      <c r="C1180" s="341"/>
    </row>
    <row r="1181" s="329" customFormat="1" ht="14.25" spans="1:3">
      <c r="A1181" s="339">
        <v>2220506</v>
      </c>
      <c r="B1181" s="353" t="s">
        <v>1038</v>
      </c>
      <c r="C1181" s="341"/>
    </row>
    <row r="1182" s="329" customFormat="1" ht="14.25" spans="1:3">
      <c r="A1182" s="339">
        <v>2220507</v>
      </c>
      <c r="B1182" s="353" t="s">
        <v>1039</v>
      </c>
      <c r="C1182" s="341"/>
    </row>
    <row r="1183" s="329" customFormat="1" ht="14.25" spans="1:3">
      <c r="A1183" s="339">
        <v>2220508</v>
      </c>
      <c r="B1183" s="353" t="s">
        <v>1040</v>
      </c>
      <c r="C1183" s="341"/>
    </row>
    <row r="1184" s="329" customFormat="1" ht="14.25" spans="1:3">
      <c r="A1184" s="339">
        <v>2220509</v>
      </c>
      <c r="B1184" s="353" t="s">
        <v>1041</v>
      </c>
      <c r="C1184" s="341"/>
    </row>
    <row r="1185" s="329" customFormat="1" ht="14.25" spans="1:3">
      <c r="A1185" s="339">
        <v>2220510</v>
      </c>
      <c r="B1185" s="353" t="s">
        <v>1042</v>
      </c>
      <c r="C1185" s="341"/>
    </row>
    <row r="1186" s="329" customFormat="1" ht="14.25" spans="1:3">
      <c r="A1186" s="339">
        <v>2220511</v>
      </c>
      <c r="B1186" s="353" t="s">
        <v>1043</v>
      </c>
      <c r="C1186" s="341"/>
    </row>
    <row r="1187" s="329" customFormat="1" ht="14.25" spans="1:3">
      <c r="A1187" s="339">
        <v>2220599</v>
      </c>
      <c r="B1187" s="353" t="s">
        <v>1044</v>
      </c>
      <c r="C1187" s="341"/>
    </row>
    <row r="1188" s="329" customFormat="1" ht="14.25" spans="1:3">
      <c r="A1188" s="339">
        <v>224</v>
      </c>
      <c r="B1188" s="353" t="s">
        <v>1045</v>
      </c>
      <c r="C1188" s="343">
        <v>1517</v>
      </c>
    </row>
    <row r="1189" s="331" customFormat="1" spans="1:3">
      <c r="A1189" s="339">
        <v>22401</v>
      </c>
      <c r="B1189" s="353" t="s">
        <v>1046</v>
      </c>
      <c r="C1189" s="343">
        <v>802</v>
      </c>
    </row>
    <row r="1190" s="329" customFormat="1" ht="14.25" spans="1:3">
      <c r="A1190" s="339">
        <v>2240101</v>
      </c>
      <c r="B1190" s="353" t="s">
        <v>137</v>
      </c>
      <c r="C1190" s="343">
        <v>333</v>
      </c>
    </row>
    <row r="1191" s="329" customFormat="1" ht="14.25" spans="1:3">
      <c r="A1191" s="339">
        <v>2240102</v>
      </c>
      <c r="B1191" s="353" t="s">
        <v>138</v>
      </c>
      <c r="C1191" s="343">
        <v>169</v>
      </c>
    </row>
    <row r="1192" s="329" customFormat="1" ht="14.25" spans="1:3">
      <c r="A1192" s="339">
        <v>2240103</v>
      </c>
      <c r="B1192" s="353" t="s">
        <v>139</v>
      </c>
      <c r="C1192" s="343"/>
    </row>
    <row r="1193" s="329" customFormat="1" ht="14.25" spans="1:3">
      <c r="A1193" s="339">
        <v>2240104</v>
      </c>
      <c r="B1193" s="353" t="s">
        <v>1047</v>
      </c>
      <c r="C1193" s="343"/>
    </row>
    <row r="1194" s="329" customFormat="1" ht="14.25" spans="1:3">
      <c r="A1194" s="339">
        <v>2240105</v>
      </c>
      <c r="B1194" s="353" t="s">
        <v>1048</v>
      </c>
      <c r="C1194" s="343"/>
    </row>
    <row r="1195" s="329" customFormat="1" ht="14.25" spans="1:3">
      <c r="A1195" s="339">
        <v>2240106</v>
      </c>
      <c r="B1195" s="353" t="s">
        <v>1049</v>
      </c>
      <c r="C1195" s="343">
        <v>300</v>
      </c>
    </row>
    <row r="1196" s="329" customFormat="1" ht="14.25" spans="1:3">
      <c r="A1196" s="339">
        <v>2240108</v>
      </c>
      <c r="B1196" s="353" t="s">
        <v>1050</v>
      </c>
      <c r="C1196" s="343"/>
    </row>
    <row r="1197" s="329" customFormat="1" ht="14.25" spans="1:3">
      <c r="A1197" s="339">
        <v>2240109</v>
      </c>
      <c r="B1197" s="353" t="s">
        <v>1051</v>
      </c>
      <c r="C1197" s="343"/>
    </row>
    <row r="1198" s="329" customFormat="1" ht="14.25" spans="1:3">
      <c r="A1198" s="339">
        <v>2240150</v>
      </c>
      <c r="B1198" s="353" t="s">
        <v>146</v>
      </c>
      <c r="C1198" s="343"/>
    </row>
    <row r="1199" s="329" customFormat="1" ht="14.25" spans="1:3">
      <c r="A1199" s="339">
        <v>2240199</v>
      </c>
      <c r="B1199" s="353" t="s">
        <v>1052</v>
      </c>
      <c r="C1199" s="343"/>
    </row>
    <row r="1200" s="331" customFormat="1" spans="1:3">
      <c r="A1200" s="339">
        <v>22402</v>
      </c>
      <c r="B1200" s="353" t="s">
        <v>1053</v>
      </c>
      <c r="C1200" s="343">
        <v>715</v>
      </c>
    </row>
    <row r="1201" s="329" customFormat="1" ht="14.25" spans="1:3">
      <c r="A1201" s="339">
        <v>2240201</v>
      </c>
      <c r="B1201" s="353" t="s">
        <v>137</v>
      </c>
      <c r="C1201" s="343"/>
    </row>
    <row r="1202" s="329" customFormat="1" ht="14.25" spans="1:3">
      <c r="A1202" s="339">
        <v>2240202</v>
      </c>
      <c r="B1202" s="353" t="s">
        <v>138</v>
      </c>
      <c r="C1202" s="343"/>
    </row>
    <row r="1203" s="329" customFormat="1" ht="14.25" spans="1:3">
      <c r="A1203" s="339">
        <v>2240203</v>
      </c>
      <c r="B1203" s="353" t="s">
        <v>139</v>
      </c>
      <c r="C1203" s="343"/>
    </row>
    <row r="1204" s="329" customFormat="1" ht="14.25" spans="1:3">
      <c r="A1204" s="339">
        <v>2240204</v>
      </c>
      <c r="B1204" s="353" t="s">
        <v>1054</v>
      </c>
      <c r="C1204" s="343"/>
    </row>
    <row r="1205" s="329" customFormat="1" ht="14.25" spans="1:3">
      <c r="A1205" s="339">
        <v>2240299</v>
      </c>
      <c r="B1205" s="353" t="s">
        <v>1055</v>
      </c>
      <c r="C1205" s="343">
        <v>715</v>
      </c>
    </row>
    <row r="1206" s="331" customFormat="1" spans="1:3">
      <c r="A1206" s="339">
        <v>22404</v>
      </c>
      <c r="B1206" s="353" t="s">
        <v>1056</v>
      </c>
      <c r="C1206" s="343">
        <v>0</v>
      </c>
    </row>
    <row r="1207" s="329" customFormat="1" ht="14.25" spans="1:3">
      <c r="A1207" s="339">
        <v>2240401</v>
      </c>
      <c r="B1207" s="353" t="s">
        <v>137</v>
      </c>
      <c r="C1207" s="343"/>
    </row>
    <row r="1208" s="329" customFormat="1" ht="14.25" spans="1:3">
      <c r="A1208" s="339">
        <v>2240402</v>
      </c>
      <c r="B1208" s="353" t="s">
        <v>138</v>
      </c>
      <c r="C1208" s="343"/>
    </row>
    <row r="1209" s="329" customFormat="1" ht="14.25" spans="1:3">
      <c r="A1209" s="339">
        <v>2240403</v>
      </c>
      <c r="B1209" s="353" t="s">
        <v>139</v>
      </c>
      <c r="C1209" s="343"/>
    </row>
    <row r="1210" s="329" customFormat="1" ht="14.25" spans="1:3">
      <c r="A1210" s="339">
        <v>2240404</v>
      </c>
      <c r="B1210" s="353" t="s">
        <v>1057</v>
      </c>
      <c r="C1210" s="343"/>
    </row>
    <row r="1211" s="329" customFormat="1" ht="14.25" spans="1:3">
      <c r="A1211" s="339">
        <v>2240405</v>
      </c>
      <c r="B1211" s="353" t="s">
        <v>1058</v>
      </c>
      <c r="C1211" s="343"/>
    </row>
    <row r="1212" s="329" customFormat="1" ht="14.25" spans="1:3">
      <c r="A1212" s="339">
        <v>2240450</v>
      </c>
      <c r="B1212" s="353" t="s">
        <v>146</v>
      </c>
      <c r="C1212" s="343"/>
    </row>
    <row r="1213" s="329" customFormat="1" ht="14.25" spans="1:3">
      <c r="A1213" s="339">
        <v>2240499</v>
      </c>
      <c r="B1213" s="353" t="s">
        <v>1059</v>
      </c>
      <c r="C1213" s="343"/>
    </row>
    <row r="1214" s="331" customFormat="1" spans="1:3">
      <c r="A1214" s="339">
        <v>22405</v>
      </c>
      <c r="B1214" s="353" t="s">
        <v>1060</v>
      </c>
      <c r="C1214" s="343">
        <v>0</v>
      </c>
    </row>
    <row r="1215" s="329" customFormat="1" ht="14.25" spans="1:3">
      <c r="A1215" s="339">
        <v>2240501</v>
      </c>
      <c r="B1215" s="353" t="s">
        <v>137</v>
      </c>
      <c r="C1215" s="343"/>
    </row>
    <row r="1216" s="329" customFormat="1" ht="14.25" spans="1:3">
      <c r="A1216" s="339">
        <v>2240502</v>
      </c>
      <c r="B1216" s="353" t="s">
        <v>138</v>
      </c>
      <c r="C1216" s="343"/>
    </row>
    <row r="1217" s="329" customFormat="1" ht="14.25" spans="1:3">
      <c r="A1217" s="339">
        <v>2240503</v>
      </c>
      <c r="B1217" s="353" t="s">
        <v>139</v>
      </c>
      <c r="C1217" s="343"/>
    </row>
    <row r="1218" s="329" customFormat="1" ht="14.25" spans="1:3">
      <c r="A1218" s="339">
        <v>2240504</v>
      </c>
      <c r="B1218" s="353" t="s">
        <v>1061</v>
      </c>
      <c r="C1218" s="343"/>
    </row>
    <row r="1219" s="329" customFormat="1" ht="14.25" spans="1:3">
      <c r="A1219" s="339">
        <v>2240505</v>
      </c>
      <c r="B1219" s="353" t="s">
        <v>1062</v>
      </c>
      <c r="C1219" s="343"/>
    </row>
    <row r="1220" s="329" customFormat="1" ht="14.25" spans="1:3">
      <c r="A1220" s="339">
        <v>2240506</v>
      </c>
      <c r="B1220" s="353" t="s">
        <v>1063</v>
      </c>
      <c r="C1220" s="343"/>
    </row>
    <row r="1221" s="329" customFormat="1" ht="14.25" spans="1:3">
      <c r="A1221" s="339">
        <v>2240507</v>
      </c>
      <c r="B1221" s="353" t="s">
        <v>1064</v>
      </c>
      <c r="C1221" s="343"/>
    </row>
    <row r="1222" s="329" customFormat="1" ht="14.25" spans="1:3">
      <c r="A1222" s="339">
        <v>2240508</v>
      </c>
      <c r="B1222" s="353" t="s">
        <v>1065</v>
      </c>
      <c r="C1222" s="343"/>
    </row>
    <row r="1223" s="329" customFormat="1" ht="14.25" spans="1:3">
      <c r="A1223" s="339">
        <v>2240509</v>
      </c>
      <c r="B1223" s="353" t="s">
        <v>1066</v>
      </c>
      <c r="C1223" s="343"/>
    </row>
    <row r="1224" s="329" customFormat="1" ht="14.25" spans="1:3">
      <c r="A1224" s="339">
        <v>2240510</v>
      </c>
      <c r="B1224" s="353" t="s">
        <v>1067</v>
      </c>
      <c r="C1224" s="343"/>
    </row>
    <row r="1225" s="329" customFormat="1" ht="14.25" spans="1:3">
      <c r="A1225" s="339">
        <v>2240550</v>
      </c>
      <c r="B1225" s="353" t="s">
        <v>1068</v>
      </c>
      <c r="C1225" s="343"/>
    </row>
    <row r="1226" s="329" customFormat="1" ht="14.25" spans="1:3">
      <c r="A1226" s="339">
        <v>2240599</v>
      </c>
      <c r="B1226" s="353" t="s">
        <v>1069</v>
      </c>
      <c r="C1226" s="343"/>
    </row>
    <row r="1227" s="331" customFormat="1" spans="1:3">
      <c r="A1227" s="339">
        <v>22406</v>
      </c>
      <c r="B1227" s="353" t="s">
        <v>1070</v>
      </c>
      <c r="C1227" s="343"/>
    </row>
    <row r="1228" s="329" customFormat="1" ht="14.25" spans="1:3">
      <c r="A1228" s="339">
        <v>2240601</v>
      </c>
      <c r="B1228" s="353" t="s">
        <v>1071</v>
      </c>
      <c r="C1228" s="343"/>
    </row>
    <row r="1229" s="329" customFormat="1" ht="14.25" spans="1:3">
      <c r="A1229" s="339">
        <v>2240602</v>
      </c>
      <c r="B1229" s="353" t="s">
        <v>1072</v>
      </c>
      <c r="C1229" s="343"/>
    </row>
    <row r="1230" s="329" customFormat="1" ht="14.25" spans="1:3">
      <c r="A1230" s="339">
        <v>2240699</v>
      </c>
      <c r="B1230" s="353" t="s">
        <v>1073</v>
      </c>
      <c r="C1230" s="343"/>
    </row>
    <row r="1231" s="331" customFormat="1" spans="1:3">
      <c r="A1231" s="339">
        <v>22407</v>
      </c>
      <c r="B1231" s="353" t="s">
        <v>1074</v>
      </c>
      <c r="C1231" s="343"/>
    </row>
    <row r="1232" s="329" customFormat="1" ht="14.25" spans="1:3">
      <c r="A1232" s="339">
        <v>2240703</v>
      </c>
      <c r="B1232" s="353" t="s">
        <v>1075</v>
      </c>
      <c r="C1232" s="343"/>
    </row>
    <row r="1233" s="329" customFormat="1" ht="14.25" spans="1:3">
      <c r="A1233" s="339">
        <v>2240704</v>
      </c>
      <c r="B1233" s="353" t="s">
        <v>1076</v>
      </c>
      <c r="C1233" s="343"/>
    </row>
    <row r="1234" s="329" customFormat="1" ht="14.25" spans="1:3">
      <c r="A1234" s="339">
        <v>2240799</v>
      </c>
      <c r="B1234" s="353" t="s">
        <v>1077</v>
      </c>
      <c r="C1234" s="343"/>
    </row>
    <row r="1235" s="331" customFormat="1" spans="1:3">
      <c r="A1235" s="339">
        <v>22499</v>
      </c>
      <c r="B1235" s="353" t="s">
        <v>1078</v>
      </c>
      <c r="C1235" s="343"/>
    </row>
    <row r="1236" s="329" customFormat="1" ht="14.25" spans="1:3">
      <c r="A1236" s="339">
        <v>227</v>
      </c>
      <c r="B1236" s="353" t="s">
        <v>1079</v>
      </c>
      <c r="C1236" s="343">
        <v>5000</v>
      </c>
    </row>
    <row r="1237" s="329" customFormat="1" ht="14.25" spans="1:3">
      <c r="A1237" s="339">
        <v>229</v>
      </c>
      <c r="B1237" s="340" t="s">
        <v>1080</v>
      </c>
      <c r="C1237" s="343"/>
    </row>
    <row r="1238" s="331" customFormat="1" spans="1:3">
      <c r="A1238" s="339">
        <v>22902</v>
      </c>
      <c r="B1238" s="340" t="s">
        <v>1081</v>
      </c>
      <c r="C1238" s="343"/>
    </row>
    <row r="1239" s="331" customFormat="1" spans="1:3">
      <c r="A1239" s="339">
        <v>22999</v>
      </c>
      <c r="B1239" s="340" t="s">
        <v>947</v>
      </c>
      <c r="C1239" s="343"/>
    </row>
    <row r="1240" s="329" customFormat="1" ht="14.25" spans="1:3">
      <c r="A1240" s="339">
        <v>232</v>
      </c>
      <c r="B1240" s="353" t="s">
        <v>1082</v>
      </c>
      <c r="C1240" s="343">
        <v>11396</v>
      </c>
    </row>
    <row r="1241" s="331" customFormat="1" spans="1:3">
      <c r="A1241" s="339">
        <v>23203</v>
      </c>
      <c r="B1241" s="353" t="s">
        <v>1083</v>
      </c>
      <c r="C1241" s="343">
        <v>11396</v>
      </c>
    </row>
    <row r="1242" s="329" customFormat="1" ht="14.25" spans="1:3">
      <c r="A1242" s="339">
        <v>2320301</v>
      </c>
      <c r="B1242" s="353" t="s">
        <v>1084</v>
      </c>
      <c r="C1242" s="343">
        <v>11296</v>
      </c>
    </row>
    <row r="1243" s="329" customFormat="1" ht="14.25" spans="1:3">
      <c r="A1243" s="339">
        <v>2320302</v>
      </c>
      <c r="B1243" s="353" t="s">
        <v>1085</v>
      </c>
      <c r="C1243" s="343">
        <v>100</v>
      </c>
    </row>
    <row r="1244" s="329" customFormat="1" ht="14.25" spans="1:3">
      <c r="A1244" s="339">
        <v>2320303</v>
      </c>
      <c r="B1244" s="353" t="s">
        <v>1086</v>
      </c>
      <c r="C1244" s="343"/>
    </row>
    <row r="1245" s="329" customFormat="1" ht="14.25" spans="1:3">
      <c r="A1245" s="339">
        <v>2320399</v>
      </c>
      <c r="B1245" s="353" t="s">
        <v>1087</v>
      </c>
      <c r="C1245" s="343"/>
    </row>
    <row r="1246" s="329" customFormat="1" ht="14.25" spans="1:3">
      <c r="A1246" s="339">
        <v>233</v>
      </c>
      <c r="B1246" s="340" t="s">
        <v>1088</v>
      </c>
      <c r="C1246" s="343"/>
    </row>
    <row r="1247" s="331" customFormat="1" spans="1:3">
      <c r="A1247" s="339">
        <v>23303</v>
      </c>
      <c r="B1247" s="340" t="s">
        <v>1089</v>
      </c>
      <c r="C1247" s="343"/>
    </row>
    <row r="1248" s="329" customFormat="1" ht="14.25" spans="1:3">
      <c r="A1248" s="339"/>
      <c r="B1248" s="340"/>
      <c r="C1248" s="341"/>
    </row>
    <row r="1249" s="329" customFormat="1" ht="14.25" spans="1:3">
      <c r="A1249" s="339"/>
      <c r="B1249" s="340"/>
      <c r="C1249" s="341"/>
    </row>
    <row r="1250" s="329" customFormat="1" ht="14.25" spans="1:3">
      <c r="A1250" s="339"/>
      <c r="B1250" s="354" t="s">
        <v>1090</v>
      </c>
      <c r="C1250" s="341">
        <v>303233</v>
      </c>
    </row>
    <row r="1251" s="329" customFormat="1" ht="14.25" spans="1:1">
      <c r="A1251" s="355"/>
    </row>
  </sheetData>
  <autoFilter ref="A4:C1247"/>
  <mergeCells count="3">
    <mergeCell ref="A2:C2"/>
    <mergeCell ref="A4:B4"/>
    <mergeCell ref="C4:C5"/>
  </mergeCells>
  <pageMargins left="0.751388888888889" right="0.751388888888889" top="0.605555555555556" bottom="0.605555555555556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83"/>
  <sheetViews>
    <sheetView workbookViewId="0">
      <selection activeCell="A2" sqref="A2:E2"/>
    </sheetView>
  </sheetViews>
  <sheetFormatPr defaultColWidth="9" defaultRowHeight="13.5" outlineLevelCol="4"/>
  <cols>
    <col min="1" max="1" width="13.375" customWidth="1"/>
    <col min="2" max="2" width="23" customWidth="1"/>
    <col min="3" max="3" width="13.625" customWidth="1"/>
    <col min="4" max="4" width="13.875" customWidth="1"/>
    <col min="5" max="5" width="14.125" customWidth="1"/>
  </cols>
  <sheetData>
    <row r="1" s="244" customFormat="1" ht="21" customHeight="1" spans="1:5">
      <c r="A1" s="245" t="s">
        <v>1091</v>
      </c>
      <c r="B1" s="245"/>
      <c r="C1" s="245"/>
      <c r="D1" s="245"/>
      <c r="E1" s="245"/>
    </row>
    <row r="2" s="244" customFormat="1" ht="24" spans="1:5">
      <c r="A2" s="246" t="s">
        <v>1092</v>
      </c>
      <c r="B2" s="246"/>
      <c r="C2" s="246"/>
      <c r="D2" s="246"/>
      <c r="E2" s="246"/>
    </row>
    <row r="3" s="244" customFormat="1" spans="1:5">
      <c r="A3" s="247" t="s">
        <v>2</v>
      </c>
      <c r="B3" s="247"/>
      <c r="C3" s="247"/>
      <c r="D3" s="247"/>
      <c r="E3" s="247"/>
    </row>
    <row r="4" s="244" customFormat="1" ht="24" customHeight="1" spans="1:5">
      <c r="A4" s="248" t="s">
        <v>1093</v>
      </c>
      <c r="B4" s="317"/>
      <c r="C4" s="318" t="s">
        <v>1094</v>
      </c>
      <c r="D4" s="318"/>
      <c r="E4" s="318"/>
    </row>
    <row r="5" s="244" customFormat="1" ht="24" customHeight="1" spans="1:5">
      <c r="A5" s="319" t="s">
        <v>1095</v>
      </c>
      <c r="B5" s="320" t="s">
        <v>1096</v>
      </c>
      <c r="C5" s="321" t="s">
        <v>1097</v>
      </c>
      <c r="D5" s="321" t="s">
        <v>1098</v>
      </c>
      <c r="E5" s="321" t="s">
        <v>1099</v>
      </c>
    </row>
    <row r="6" s="244" customFormat="1" ht="24" customHeight="1" spans="1:5">
      <c r="A6" s="322" t="s">
        <v>1100</v>
      </c>
      <c r="B6" s="323" t="s">
        <v>1101</v>
      </c>
      <c r="C6" s="324">
        <v>116098.128824</v>
      </c>
      <c r="D6" s="324">
        <v>116098.128824</v>
      </c>
      <c r="E6" s="324"/>
    </row>
    <row r="7" s="244" customFormat="1" ht="24" customHeight="1" spans="1:5">
      <c r="A7" s="325" t="s">
        <v>1102</v>
      </c>
      <c r="B7" s="326" t="s">
        <v>1103</v>
      </c>
      <c r="C7" s="327">
        <v>52022.147</v>
      </c>
      <c r="D7" s="327">
        <v>52022.147</v>
      </c>
      <c r="E7" s="327"/>
    </row>
    <row r="8" s="244" customFormat="1" ht="24" customHeight="1" spans="1:5">
      <c r="A8" s="325" t="s">
        <v>1104</v>
      </c>
      <c r="B8" s="326" t="s">
        <v>1105</v>
      </c>
      <c r="C8" s="327">
        <v>11618.6076</v>
      </c>
      <c r="D8" s="327">
        <v>11618.6076</v>
      </c>
      <c r="E8" s="327"/>
    </row>
    <row r="9" s="244" customFormat="1" ht="24" customHeight="1" spans="1:5">
      <c r="A9" s="325" t="s">
        <v>1106</v>
      </c>
      <c r="B9" s="326" t="s">
        <v>1107</v>
      </c>
      <c r="C9" s="327">
        <v>880.0377</v>
      </c>
      <c r="D9" s="327">
        <v>880.0377</v>
      </c>
      <c r="E9" s="327"/>
    </row>
    <row r="10" s="244" customFormat="1" ht="24" customHeight="1" spans="1:5">
      <c r="A10" s="325" t="s">
        <v>1108</v>
      </c>
      <c r="B10" s="326" t="s">
        <v>1109</v>
      </c>
      <c r="C10" s="327">
        <v>22062.9476</v>
      </c>
      <c r="D10" s="327">
        <v>22062.9476</v>
      </c>
      <c r="E10" s="327"/>
    </row>
    <row r="11" s="244" customFormat="1" ht="24" customHeight="1" spans="1:5">
      <c r="A11" s="325" t="s">
        <v>1110</v>
      </c>
      <c r="B11" s="326" t="s">
        <v>1111</v>
      </c>
      <c r="C11" s="327">
        <v>13277.932512</v>
      </c>
      <c r="D11" s="327">
        <v>13277.932512</v>
      </c>
      <c r="E11" s="327"/>
    </row>
    <row r="12" s="244" customFormat="1" ht="24" customHeight="1" spans="1:5">
      <c r="A12" s="325" t="s">
        <v>1112</v>
      </c>
      <c r="B12" s="326" t="s">
        <v>1113</v>
      </c>
      <c r="C12" s="327">
        <v>4975.945992</v>
      </c>
      <c r="D12" s="327">
        <v>4975.945992</v>
      </c>
      <c r="E12" s="327"/>
    </row>
    <row r="13" s="244" customFormat="1" ht="24" customHeight="1" spans="1:5">
      <c r="A13" s="325" t="s">
        <v>1114</v>
      </c>
      <c r="B13" s="326" t="s">
        <v>1115</v>
      </c>
      <c r="C13" s="327">
        <v>1768.089364</v>
      </c>
      <c r="D13" s="327">
        <v>1768.089364</v>
      </c>
      <c r="E13" s="327"/>
    </row>
    <row r="14" s="244" customFormat="1" ht="24" customHeight="1" spans="1:5">
      <c r="A14" s="325" t="s">
        <v>1116</v>
      </c>
      <c r="B14" s="326" t="s">
        <v>1117</v>
      </c>
      <c r="C14" s="327">
        <v>9415.861056</v>
      </c>
      <c r="D14" s="327">
        <v>9415.861056</v>
      </c>
      <c r="E14" s="327"/>
    </row>
    <row r="15" s="244" customFormat="1" ht="24" customHeight="1" spans="1:5">
      <c r="A15" s="325" t="s">
        <v>1118</v>
      </c>
      <c r="B15" s="326" t="s">
        <v>1119</v>
      </c>
      <c r="C15" s="327">
        <v>76.56</v>
      </c>
      <c r="D15" s="327">
        <v>76.56</v>
      </c>
      <c r="E15" s="327"/>
    </row>
    <row r="16" s="244" customFormat="1" ht="24" customHeight="1" spans="1:5">
      <c r="A16" s="322" t="s">
        <v>1120</v>
      </c>
      <c r="B16" s="323" t="s">
        <v>1121</v>
      </c>
      <c r="C16" s="324">
        <v>3709.106949</v>
      </c>
      <c r="D16" s="324">
        <v>3707.806949</v>
      </c>
      <c r="E16" s="324">
        <v>1.3</v>
      </c>
    </row>
    <row r="17" s="244" customFormat="1" ht="24" customHeight="1" spans="1:5">
      <c r="A17" s="325" t="s">
        <v>1122</v>
      </c>
      <c r="B17" s="326" t="s">
        <v>1123</v>
      </c>
      <c r="C17" s="327">
        <v>225.70766</v>
      </c>
      <c r="D17" s="327">
        <v>225.70766</v>
      </c>
      <c r="E17" s="327"/>
    </row>
    <row r="18" s="244" customFormat="1" ht="24" customHeight="1" spans="1:5">
      <c r="A18" s="325" t="s">
        <v>1124</v>
      </c>
      <c r="B18" s="326" t="s">
        <v>1125</v>
      </c>
      <c r="C18" s="327">
        <v>16.26</v>
      </c>
      <c r="D18" s="327">
        <v>14.96</v>
      </c>
      <c r="E18" s="327">
        <v>1.3</v>
      </c>
    </row>
    <row r="19" s="244" customFormat="1" ht="24" customHeight="1" spans="1:5">
      <c r="A19" s="325" t="s">
        <v>1126</v>
      </c>
      <c r="B19" s="326" t="s">
        <v>1127</v>
      </c>
      <c r="C19" s="327">
        <v>805.2876</v>
      </c>
      <c r="D19" s="327">
        <v>805.2876</v>
      </c>
      <c r="E19" s="327"/>
    </row>
    <row r="20" s="244" customFormat="1" ht="24" customHeight="1" spans="1:5">
      <c r="A20" s="325" t="s">
        <v>1128</v>
      </c>
      <c r="B20" s="326" t="s">
        <v>1129</v>
      </c>
      <c r="C20" s="327">
        <v>1944.423889</v>
      </c>
      <c r="D20" s="327">
        <v>1944.423889</v>
      </c>
      <c r="E20" s="327"/>
    </row>
    <row r="21" s="244" customFormat="1" ht="24" customHeight="1" spans="1:5">
      <c r="A21" s="325" t="s">
        <v>1130</v>
      </c>
      <c r="B21" s="326" t="s">
        <v>1131</v>
      </c>
      <c r="C21" s="327">
        <v>717.4278</v>
      </c>
      <c r="D21" s="327">
        <v>717.4278</v>
      </c>
      <c r="E21" s="327"/>
    </row>
    <row r="22" s="244" customFormat="1" ht="24" customHeight="1" spans="1:5">
      <c r="A22" s="322" t="s">
        <v>1132</v>
      </c>
      <c r="B22" s="323" t="s">
        <v>1133</v>
      </c>
      <c r="C22" s="324">
        <v>7778.3</v>
      </c>
      <c r="D22" s="324"/>
      <c r="E22" s="324">
        <v>7778.3</v>
      </c>
    </row>
    <row r="23" s="244" customFormat="1" ht="24" customHeight="1" spans="1:5">
      <c r="A23" s="325" t="s">
        <v>1134</v>
      </c>
      <c r="B23" s="326" t="s">
        <v>1135</v>
      </c>
      <c r="C23" s="327">
        <v>1451.161</v>
      </c>
      <c r="D23" s="327"/>
      <c r="E23" s="327">
        <v>1451.161</v>
      </c>
    </row>
    <row r="24" s="244" customFormat="1" ht="24" customHeight="1" spans="1:5">
      <c r="A24" s="325" t="s">
        <v>1136</v>
      </c>
      <c r="B24" s="326" t="s">
        <v>1137</v>
      </c>
      <c r="C24" s="327">
        <v>431.53</v>
      </c>
      <c r="D24" s="327"/>
      <c r="E24" s="327">
        <v>431.53</v>
      </c>
    </row>
    <row r="25" s="244" customFormat="1" ht="24" customHeight="1" spans="1:5">
      <c r="A25" s="325" t="s">
        <v>1138</v>
      </c>
      <c r="B25" s="326" t="s">
        <v>1139</v>
      </c>
      <c r="C25" s="327">
        <v>28.2</v>
      </c>
      <c r="D25" s="327"/>
      <c r="E25" s="327">
        <v>28.2</v>
      </c>
    </row>
    <row r="26" s="244" customFormat="1" ht="24" customHeight="1" spans="1:5">
      <c r="A26" s="325" t="s">
        <v>1140</v>
      </c>
      <c r="B26" s="326" t="s">
        <v>1141</v>
      </c>
      <c r="C26" s="327">
        <v>6</v>
      </c>
      <c r="D26" s="327"/>
      <c r="E26" s="327">
        <v>6</v>
      </c>
    </row>
    <row r="27" s="244" customFormat="1" ht="24" customHeight="1" spans="1:5">
      <c r="A27" s="325" t="s">
        <v>1142</v>
      </c>
      <c r="B27" s="326" t="s">
        <v>1143</v>
      </c>
      <c r="C27" s="327">
        <v>71.85</v>
      </c>
      <c r="D27" s="327"/>
      <c r="E27" s="327">
        <v>71.85</v>
      </c>
    </row>
    <row r="28" s="244" customFormat="1" ht="24" customHeight="1" spans="1:5">
      <c r="A28" s="325" t="s">
        <v>1144</v>
      </c>
      <c r="B28" s="326" t="s">
        <v>1145</v>
      </c>
      <c r="C28" s="327">
        <v>379</v>
      </c>
      <c r="D28" s="327"/>
      <c r="E28" s="327">
        <v>379</v>
      </c>
    </row>
    <row r="29" s="244" customFormat="1" ht="24" customHeight="1" spans="1:5">
      <c r="A29" s="325" t="s">
        <v>1146</v>
      </c>
      <c r="B29" s="326" t="s">
        <v>1147</v>
      </c>
      <c r="C29" s="327">
        <v>77.2</v>
      </c>
      <c r="D29" s="327"/>
      <c r="E29" s="327">
        <v>77.2</v>
      </c>
    </row>
    <row r="30" s="244" customFormat="1" ht="24" customHeight="1" spans="1:5">
      <c r="A30" s="325" t="s">
        <v>1148</v>
      </c>
      <c r="B30" s="326" t="s">
        <v>1149</v>
      </c>
      <c r="C30" s="327">
        <v>185.84</v>
      </c>
      <c r="D30" s="327"/>
      <c r="E30" s="327">
        <v>185.84</v>
      </c>
    </row>
    <row r="31" s="244" customFormat="1" ht="24" customHeight="1" spans="1:5">
      <c r="A31" s="325" t="s">
        <v>1150</v>
      </c>
      <c r="B31" s="326" t="s">
        <v>1151</v>
      </c>
      <c r="C31" s="327">
        <v>924.1</v>
      </c>
      <c r="D31" s="327"/>
      <c r="E31" s="327">
        <v>924.1</v>
      </c>
    </row>
    <row r="32" s="244" customFormat="1" ht="24" customHeight="1" spans="1:5">
      <c r="A32" s="325" t="s">
        <v>1152</v>
      </c>
      <c r="B32" s="326" t="s">
        <v>1153</v>
      </c>
      <c r="C32" s="327">
        <v>457.751</v>
      </c>
      <c r="D32" s="327"/>
      <c r="E32" s="327">
        <v>457.751</v>
      </c>
    </row>
    <row r="33" s="244" customFormat="1" ht="24" customHeight="1" spans="1:5">
      <c r="A33" s="325" t="s">
        <v>1154</v>
      </c>
      <c r="B33" s="326" t="s">
        <v>1155</v>
      </c>
      <c r="C33" s="327">
        <v>20.5</v>
      </c>
      <c r="D33" s="327"/>
      <c r="E33" s="327">
        <v>20.5</v>
      </c>
    </row>
    <row r="34" s="244" customFormat="1" ht="24" customHeight="1" spans="1:5">
      <c r="A34" s="325" t="s">
        <v>1156</v>
      </c>
      <c r="B34" s="326" t="s">
        <v>1157</v>
      </c>
      <c r="C34" s="327">
        <v>227.39</v>
      </c>
      <c r="D34" s="327"/>
      <c r="E34" s="327">
        <v>227.39</v>
      </c>
    </row>
    <row r="35" s="244" customFormat="1" ht="24" customHeight="1" spans="1:5">
      <c r="A35" s="325" t="s">
        <v>1158</v>
      </c>
      <c r="B35" s="326" t="s">
        <v>1159</v>
      </c>
      <c r="C35" s="327">
        <v>123.5</v>
      </c>
      <c r="D35" s="327"/>
      <c r="E35" s="327">
        <v>123.5</v>
      </c>
    </row>
    <row r="36" s="244" customFormat="1" ht="24" customHeight="1" spans="1:5">
      <c r="A36" s="325" t="s">
        <v>1160</v>
      </c>
      <c r="B36" s="326" t="s">
        <v>1161</v>
      </c>
      <c r="C36" s="327">
        <v>324.85</v>
      </c>
      <c r="D36" s="327"/>
      <c r="E36" s="327">
        <v>324.85</v>
      </c>
    </row>
    <row r="37" s="244" customFormat="1" ht="24" customHeight="1" spans="1:5">
      <c r="A37" s="325" t="s">
        <v>1162</v>
      </c>
      <c r="B37" s="326" t="s">
        <v>1163</v>
      </c>
      <c r="C37" s="327">
        <v>10</v>
      </c>
      <c r="D37" s="327"/>
      <c r="E37" s="327">
        <v>10</v>
      </c>
    </row>
    <row r="38" s="244" customFormat="1" ht="24" customHeight="1" spans="1:5">
      <c r="A38" s="325" t="s">
        <v>1164</v>
      </c>
      <c r="B38" s="326" t="s">
        <v>1165</v>
      </c>
      <c r="C38" s="327">
        <v>19</v>
      </c>
      <c r="D38" s="327"/>
      <c r="E38" s="327">
        <v>19</v>
      </c>
    </row>
    <row r="39" s="244" customFormat="1" ht="24" customHeight="1" spans="1:5">
      <c r="A39" s="325" t="s">
        <v>1166</v>
      </c>
      <c r="B39" s="326" t="s">
        <v>1167</v>
      </c>
      <c r="C39" s="327">
        <v>108.7</v>
      </c>
      <c r="D39" s="327"/>
      <c r="E39" s="327">
        <v>108.7</v>
      </c>
    </row>
    <row r="40" s="244" customFormat="1" ht="24" customHeight="1" spans="1:5">
      <c r="A40" s="325" t="s">
        <v>1168</v>
      </c>
      <c r="B40" s="326" t="s">
        <v>1169</v>
      </c>
      <c r="C40" s="327">
        <v>1.3</v>
      </c>
      <c r="D40" s="327"/>
      <c r="E40" s="327">
        <v>1.3</v>
      </c>
    </row>
    <row r="41" s="244" customFormat="1" ht="24" customHeight="1" spans="1:5">
      <c r="A41" s="325" t="s">
        <v>1170</v>
      </c>
      <c r="B41" s="326" t="s">
        <v>1171</v>
      </c>
      <c r="C41" s="327">
        <v>1280.101</v>
      </c>
      <c r="D41" s="327"/>
      <c r="E41" s="327">
        <v>1280.101</v>
      </c>
    </row>
    <row r="42" s="244" customFormat="1" ht="24" customHeight="1" spans="1:5">
      <c r="A42" s="325" t="s">
        <v>1172</v>
      </c>
      <c r="B42" s="326" t="s">
        <v>1173</v>
      </c>
      <c r="C42" s="327">
        <v>947.4</v>
      </c>
      <c r="D42" s="327"/>
      <c r="E42" s="327">
        <v>947.4</v>
      </c>
    </row>
    <row r="43" s="244" customFormat="1" ht="24" customHeight="1" spans="1:5">
      <c r="A43" s="325" t="s">
        <v>1174</v>
      </c>
      <c r="B43" s="326" t="s">
        <v>1175</v>
      </c>
      <c r="C43" s="327">
        <v>261.63</v>
      </c>
      <c r="D43" s="327"/>
      <c r="E43" s="327">
        <v>261.63</v>
      </c>
    </row>
    <row r="44" s="244" customFormat="1" ht="24" customHeight="1" spans="1:5">
      <c r="A44" s="325" t="s">
        <v>1176</v>
      </c>
      <c r="B44" s="326" t="s">
        <v>1177</v>
      </c>
      <c r="C44" s="327">
        <v>212.9</v>
      </c>
      <c r="D44" s="327"/>
      <c r="E44" s="327">
        <v>212.9</v>
      </c>
    </row>
    <row r="45" s="244" customFormat="1" ht="24" customHeight="1" spans="1:5">
      <c r="A45" s="325" t="s">
        <v>1178</v>
      </c>
      <c r="B45" s="326" t="s">
        <v>1179</v>
      </c>
      <c r="C45" s="327">
        <v>228.397</v>
      </c>
      <c r="D45" s="327"/>
      <c r="E45" s="327">
        <v>228.397</v>
      </c>
    </row>
    <row r="46" s="244" customFormat="1" ht="24" customHeight="1" spans="1:5">
      <c r="A46" s="325" t="s">
        <v>1180</v>
      </c>
      <c r="B46" s="326" t="s">
        <v>1181</v>
      </c>
      <c r="C46" s="327">
        <v>5</v>
      </c>
      <c r="D46" s="327"/>
      <c r="E46" s="327">
        <v>5</v>
      </c>
    </row>
    <row r="47" s="244" customFormat="1" ht="24" customHeight="1" spans="1:5">
      <c r="A47" s="325" t="s">
        <v>1182</v>
      </c>
      <c r="B47" s="326" t="s">
        <v>1183</v>
      </c>
      <c r="C47" s="327">
        <v>5</v>
      </c>
      <c r="D47" s="327"/>
      <c r="E47" s="327">
        <v>5</v>
      </c>
    </row>
    <row r="48" s="244" customFormat="1" ht="24" customHeight="1" spans="1:5">
      <c r="A48" s="322" t="s">
        <v>1184</v>
      </c>
      <c r="B48" s="323" t="s">
        <v>1185</v>
      </c>
      <c r="C48" s="324">
        <v>10</v>
      </c>
      <c r="D48" s="324"/>
      <c r="E48" s="324">
        <v>10</v>
      </c>
    </row>
    <row r="49" s="244" customFormat="1" ht="24" customHeight="1" spans="1:5">
      <c r="A49" s="248" t="s">
        <v>1186</v>
      </c>
      <c r="B49" s="317"/>
      <c r="C49" s="328">
        <v>127595.535773</v>
      </c>
      <c r="D49" s="328">
        <v>119805.935773</v>
      </c>
      <c r="E49" s="328">
        <v>7789.6</v>
      </c>
    </row>
    <row r="50" s="244" customFormat="1"/>
    <row r="51" s="244" customFormat="1"/>
    <row r="52" s="244" customFormat="1"/>
    <row r="53" s="244" customFormat="1"/>
    <row r="54" s="244" customFormat="1"/>
    <row r="55" s="244" customFormat="1"/>
    <row r="56" s="244" customFormat="1"/>
    <row r="57" s="244" customFormat="1"/>
    <row r="58" s="244" customFormat="1"/>
    <row r="59" s="244" customFormat="1"/>
    <row r="60" s="244" customFormat="1"/>
    <row r="61" s="244" customFormat="1"/>
    <row r="62" s="244" customFormat="1"/>
    <row r="63" s="244" customFormat="1"/>
    <row r="64" s="244" customFormat="1"/>
    <row r="65" s="244" customFormat="1"/>
    <row r="66" s="244" customFormat="1"/>
    <row r="67" s="244" customFormat="1"/>
    <row r="68" s="244" customFormat="1"/>
    <row r="69" s="244" customFormat="1"/>
    <row r="70" s="244" customFormat="1"/>
    <row r="71" s="244" customFormat="1"/>
    <row r="72" s="244" customFormat="1"/>
    <row r="73" s="244" customFormat="1"/>
    <row r="74" s="244" customFormat="1"/>
    <row r="75" s="244" customFormat="1"/>
    <row r="76" s="244" customFormat="1"/>
    <row r="77" s="244" customFormat="1"/>
    <row r="78" s="244" customFormat="1"/>
    <row r="79" s="244" customFormat="1"/>
    <row r="80" s="244" customFormat="1"/>
    <row r="81" s="244" customFormat="1"/>
    <row r="82" s="244" customFormat="1"/>
    <row r="83" s="244" customFormat="1"/>
    <row r="84" s="244" customFormat="1"/>
    <row r="85" s="244" customFormat="1"/>
    <row r="86" s="244" customFormat="1"/>
    <row r="87" s="244" customFormat="1"/>
    <row r="88" s="244" customFormat="1"/>
    <row r="89" s="244" customFormat="1"/>
    <row r="90" s="244" customFormat="1"/>
    <row r="91" s="244" customFormat="1"/>
    <row r="92" s="244" customFormat="1"/>
    <row r="93" s="244" customFormat="1"/>
    <row r="94" s="244" customFormat="1"/>
    <row r="95" s="244" customFormat="1"/>
    <row r="96" s="244" customFormat="1"/>
    <row r="97" s="244" customFormat="1"/>
    <row r="98" s="244" customFormat="1"/>
    <row r="99" s="244" customFormat="1"/>
    <row r="100" s="244" customFormat="1"/>
    <row r="101" s="244" customFormat="1"/>
    <row r="102" s="244" customFormat="1"/>
    <row r="103" s="244" customFormat="1"/>
    <row r="104" s="244" customFormat="1"/>
    <row r="105" s="244" customFormat="1"/>
    <row r="106" s="244" customFormat="1"/>
    <row r="107" s="244" customFormat="1"/>
    <row r="108" s="244" customFormat="1"/>
    <row r="109" s="244" customFormat="1"/>
    <row r="110" s="244" customFormat="1"/>
    <row r="111" s="244" customFormat="1"/>
    <row r="112" s="244" customFormat="1"/>
    <row r="113" s="244" customFormat="1"/>
    <row r="114" s="244" customFormat="1"/>
    <row r="115" s="244" customFormat="1"/>
    <row r="116" s="244" customFormat="1"/>
    <row r="117" s="244" customFormat="1"/>
    <row r="118" s="244" customFormat="1"/>
    <row r="119" s="244" customFormat="1"/>
    <row r="120" s="244" customFormat="1"/>
    <row r="121" s="244" customFormat="1"/>
    <row r="122" s="244" customFormat="1"/>
    <row r="123" s="244" customFormat="1"/>
    <row r="124" s="244" customFormat="1"/>
    <row r="125" s="244" customFormat="1"/>
    <row r="126" s="244" customFormat="1"/>
    <row r="127" s="244" customFormat="1"/>
    <row r="128" s="244" customFormat="1"/>
    <row r="129" s="244" customFormat="1"/>
    <row r="130" s="244" customFormat="1"/>
    <row r="131" s="244" customFormat="1"/>
    <row r="132" s="244" customFormat="1"/>
    <row r="133" s="244" customFormat="1"/>
    <row r="134" s="244" customFormat="1"/>
    <row r="135" s="244" customFormat="1"/>
    <row r="136" s="244" customFormat="1"/>
    <row r="137" s="244" customFormat="1"/>
    <row r="138" s="244" customFormat="1"/>
    <row r="139" s="244" customFormat="1"/>
    <row r="140" s="244" customFormat="1"/>
    <row r="141" s="244" customFormat="1"/>
    <row r="142" s="244" customFormat="1"/>
    <row r="143" s="244" customFormat="1"/>
    <row r="144" s="244" customFormat="1"/>
    <row r="145" s="244" customFormat="1"/>
    <row r="146" s="244" customFormat="1"/>
    <row r="147" s="244" customFormat="1"/>
    <row r="148" s="244" customFormat="1"/>
    <row r="149" s="244" customFormat="1"/>
    <row r="150" s="244" customFormat="1"/>
    <row r="151" s="244" customFormat="1"/>
    <row r="152" s="244" customFormat="1"/>
    <row r="153" s="244" customFormat="1"/>
    <row r="154" s="244" customFormat="1"/>
    <row r="155" s="244" customFormat="1"/>
    <row r="156" s="244" customFormat="1"/>
    <row r="157" s="244" customFormat="1"/>
    <row r="158" s="244" customFormat="1"/>
    <row r="159" s="244" customFormat="1"/>
    <row r="160" s="244" customFormat="1"/>
    <row r="161" s="244" customFormat="1"/>
    <row r="162" s="244" customFormat="1"/>
    <row r="163" s="244" customFormat="1"/>
    <row r="164" s="244" customFormat="1"/>
    <row r="165" s="244" customFormat="1"/>
    <row r="166" s="244" customFormat="1"/>
    <row r="167" s="244" customFormat="1"/>
    <row r="168" s="244" customFormat="1"/>
    <row r="169" s="244" customFormat="1"/>
    <row r="170" s="244" customFormat="1"/>
    <row r="171" s="244" customFormat="1"/>
    <row r="172" s="244" customFormat="1"/>
    <row r="173" s="244" customFormat="1"/>
    <row r="174" s="244" customFormat="1"/>
    <row r="175" s="244" customFormat="1"/>
    <row r="176" s="244" customFormat="1"/>
    <row r="177" s="244" customFormat="1"/>
    <row r="178" s="244" customFormat="1"/>
    <row r="179" s="244" customFormat="1"/>
    <row r="180" s="244" customFormat="1"/>
    <row r="181" s="244" customFormat="1"/>
    <row r="182" s="244" customFormat="1"/>
    <row r="183" s="244" customFormat="1"/>
    <row r="184" s="244" customFormat="1"/>
    <row r="185" s="244" customFormat="1"/>
    <row r="186" s="244" customFormat="1"/>
    <row r="187" s="244" customFormat="1"/>
    <row r="188" s="244" customFormat="1"/>
    <row r="189" s="244" customFormat="1"/>
    <row r="190" s="244" customFormat="1"/>
    <row r="191" s="244" customFormat="1"/>
    <row r="192" s="244" customFormat="1"/>
    <row r="193" s="244" customFormat="1"/>
    <row r="194" s="244" customFormat="1"/>
    <row r="195" s="244" customFormat="1"/>
    <row r="196" s="244" customFormat="1"/>
    <row r="197" s="244" customFormat="1"/>
    <row r="198" s="244" customFormat="1"/>
    <row r="199" s="244" customFormat="1"/>
    <row r="200" s="244" customFormat="1"/>
    <row r="201" s="244" customFormat="1"/>
    <row r="202" s="244" customFormat="1"/>
    <row r="203" s="244" customFormat="1"/>
    <row r="204" s="244" customFormat="1"/>
    <row r="205" s="244" customFormat="1"/>
    <row r="206" s="244" customFormat="1"/>
    <row r="207" s="244" customFormat="1"/>
    <row r="208" s="244" customFormat="1"/>
    <row r="209" s="244" customFormat="1"/>
    <row r="210" s="244" customFormat="1"/>
    <row r="211" s="244" customFormat="1"/>
    <row r="212" s="244" customFormat="1"/>
    <row r="213" s="244" customFormat="1"/>
    <row r="214" s="244" customFormat="1"/>
    <row r="215" s="244" customFormat="1"/>
    <row r="216" s="244" customFormat="1"/>
    <row r="217" s="244" customFormat="1"/>
    <row r="218" s="244" customFormat="1"/>
    <row r="219" s="244" customFormat="1"/>
    <row r="220" s="244" customFormat="1"/>
    <row r="221" s="244" customFormat="1"/>
    <row r="222" s="244" customFormat="1"/>
    <row r="223" s="244" customFormat="1"/>
    <row r="224" s="244" customFormat="1"/>
    <row r="225" s="244" customFormat="1"/>
    <row r="226" s="244" customFormat="1"/>
    <row r="227" s="244" customFormat="1"/>
    <row r="228" s="244" customFormat="1"/>
    <row r="229" s="244" customFormat="1"/>
    <row r="230" s="244" customFormat="1"/>
    <row r="231" s="244" customFormat="1"/>
    <row r="232" s="244" customFormat="1"/>
    <row r="233" s="244" customFormat="1"/>
    <row r="234" s="244" customFormat="1"/>
    <row r="235" s="244" customFormat="1"/>
    <row r="236" s="244" customFormat="1"/>
    <row r="237" s="244" customFormat="1"/>
    <row r="238" s="244" customFormat="1"/>
    <row r="239" s="244" customFormat="1"/>
    <row r="240" s="244" customFormat="1"/>
    <row r="241" s="244" customFormat="1"/>
    <row r="242" s="244" customFormat="1"/>
    <row r="243" s="244" customFormat="1"/>
    <row r="244" s="244" customFormat="1"/>
    <row r="245" s="244" customFormat="1"/>
    <row r="246" s="244" customFormat="1"/>
    <row r="247" s="244" customFormat="1"/>
    <row r="248" s="244" customFormat="1"/>
    <row r="249" s="244" customFormat="1"/>
    <row r="250" s="244" customFormat="1"/>
    <row r="251" s="244" customFormat="1"/>
    <row r="252" s="244" customFormat="1"/>
    <row r="253" s="244" customFormat="1"/>
    <row r="254" s="244" customFormat="1"/>
    <row r="255" s="244" customFormat="1"/>
    <row r="256" s="244" customFormat="1"/>
    <row r="257" s="244" customFormat="1"/>
    <row r="258" s="244" customFormat="1"/>
    <row r="259" s="244" customFormat="1"/>
    <row r="260" s="244" customFormat="1"/>
    <row r="261" s="244" customFormat="1"/>
    <row r="262" s="244" customFormat="1"/>
    <row r="263" s="244" customFormat="1"/>
    <row r="264" s="244" customFormat="1"/>
    <row r="265" s="244" customFormat="1"/>
    <row r="266" s="244" customFormat="1"/>
    <row r="267" s="244" customFormat="1"/>
    <row r="268" s="244" customFormat="1"/>
    <row r="269" s="244" customFormat="1"/>
    <row r="270" s="244" customFormat="1"/>
    <row r="271" s="244" customFormat="1"/>
    <row r="272" s="244" customFormat="1"/>
    <row r="273" s="244" customFormat="1"/>
    <row r="274" s="244" customFormat="1"/>
    <row r="275" s="244" customFormat="1"/>
    <row r="276" s="244" customFormat="1"/>
    <row r="277" s="244" customFormat="1"/>
    <row r="278" s="244" customFormat="1"/>
    <row r="279" s="244" customFormat="1"/>
    <row r="280" s="244" customFormat="1"/>
    <row r="281" s="244" customFormat="1"/>
    <row r="282" s="244" customFormat="1"/>
    <row r="283" s="244" customFormat="1"/>
    <row r="284" s="244" customFormat="1"/>
    <row r="285" s="244" customFormat="1"/>
    <row r="286" s="244" customFormat="1"/>
    <row r="287" s="244" customFormat="1"/>
    <row r="288" s="244" customFormat="1"/>
    <row r="289" s="244" customFormat="1"/>
    <row r="290" s="244" customFormat="1"/>
    <row r="291" s="244" customFormat="1"/>
    <row r="292" s="244" customFormat="1"/>
    <row r="293" s="244" customFormat="1"/>
    <row r="294" s="244" customFormat="1"/>
    <row r="295" s="244" customFormat="1"/>
    <row r="296" s="244" customFormat="1"/>
    <row r="297" s="244" customFormat="1"/>
    <row r="298" s="244" customFormat="1"/>
    <row r="299" s="244" customFormat="1"/>
    <row r="300" s="244" customFormat="1"/>
    <row r="301" s="244" customFormat="1"/>
    <row r="302" s="244" customFormat="1"/>
    <row r="303" s="244" customFormat="1"/>
    <row r="304" s="244" customFormat="1"/>
    <row r="305" s="244" customFormat="1"/>
    <row r="306" s="244" customFormat="1"/>
    <row r="307" s="244" customFormat="1"/>
    <row r="308" s="244" customFormat="1"/>
    <row r="309" s="244" customFormat="1"/>
    <row r="310" s="244" customFormat="1"/>
    <row r="311" s="244" customFormat="1"/>
    <row r="312" s="244" customFormat="1"/>
    <row r="313" s="244" customFormat="1"/>
    <row r="314" s="244" customFormat="1"/>
    <row r="315" s="244" customFormat="1"/>
    <row r="316" s="244" customFormat="1"/>
    <row r="317" s="244" customFormat="1"/>
    <row r="318" s="244" customFormat="1"/>
    <row r="319" s="244" customFormat="1"/>
    <row r="320" s="244" customFormat="1"/>
    <row r="321" s="244" customFormat="1"/>
    <row r="322" s="244" customFormat="1"/>
    <row r="323" s="244" customFormat="1"/>
    <row r="324" s="244" customFormat="1"/>
    <row r="325" s="244" customFormat="1"/>
    <row r="326" s="244" customFormat="1"/>
    <row r="327" s="244" customFormat="1"/>
    <row r="328" s="244" customFormat="1"/>
    <row r="329" s="244" customFormat="1"/>
    <row r="330" s="244" customFormat="1"/>
    <row r="331" s="244" customFormat="1"/>
    <row r="332" s="244" customFormat="1"/>
    <row r="333" s="244" customFormat="1"/>
    <row r="334" s="244" customFormat="1"/>
    <row r="335" s="244" customFormat="1"/>
    <row r="336" s="244" customFormat="1"/>
    <row r="337" s="244" customFormat="1"/>
    <row r="338" s="244" customFormat="1"/>
    <row r="339" s="244" customFormat="1"/>
    <row r="340" s="244" customFormat="1"/>
    <row r="341" s="244" customFormat="1"/>
    <row r="342" s="244" customFormat="1"/>
    <row r="343" s="244" customFormat="1"/>
    <row r="344" s="244" customFormat="1"/>
    <row r="345" s="244" customFormat="1"/>
    <row r="346" s="244" customFormat="1"/>
    <row r="347" s="244" customFormat="1"/>
    <row r="348" s="244" customFormat="1"/>
    <row r="349" s="244" customFormat="1"/>
    <row r="350" s="244" customFormat="1"/>
    <row r="351" s="244" customFormat="1"/>
    <row r="352" s="244" customFormat="1"/>
    <row r="353" s="244" customFormat="1"/>
    <row r="354" s="244" customFormat="1"/>
    <row r="355" s="244" customFormat="1"/>
    <row r="356" s="244" customFormat="1"/>
    <row r="357" s="244" customFormat="1"/>
    <row r="358" s="244" customFormat="1"/>
    <row r="359" s="244" customFormat="1"/>
    <row r="360" s="244" customFormat="1"/>
    <row r="361" s="244" customFormat="1"/>
    <row r="362" s="244" customFormat="1"/>
    <row r="363" s="244" customFormat="1"/>
    <row r="364" s="244" customFormat="1"/>
    <row r="365" s="244" customFormat="1"/>
    <row r="366" s="244" customFormat="1"/>
    <row r="367" s="244" customFormat="1"/>
    <row r="368" s="244" customFormat="1"/>
    <row r="369" s="244" customFormat="1"/>
    <row r="370" s="244" customFormat="1"/>
    <row r="371" s="244" customFormat="1"/>
    <row r="372" s="244" customFormat="1"/>
    <row r="373" s="244" customFormat="1"/>
    <row r="374" s="244" customFormat="1"/>
    <row r="375" s="244" customFormat="1"/>
    <row r="376" s="244" customFormat="1"/>
    <row r="377" s="244" customFormat="1"/>
    <row r="378" s="244" customFormat="1"/>
    <row r="379" s="244" customFormat="1"/>
    <row r="380" s="244" customFormat="1"/>
    <row r="381" s="244" customFormat="1"/>
    <row r="382" s="244" customFormat="1"/>
    <row r="383" s="244" customFormat="1"/>
    <row r="384" s="244" customFormat="1"/>
    <row r="385" s="244" customFormat="1"/>
    <row r="386" s="244" customFormat="1"/>
    <row r="387" s="244" customFormat="1"/>
    <row r="388" s="244" customFormat="1"/>
    <row r="389" s="244" customFormat="1"/>
    <row r="390" s="244" customFormat="1"/>
    <row r="391" s="244" customFormat="1"/>
    <row r="392" s="244" customFormat="1"/>
    <row r="393" s="244" customFormat="1"/>
    <row r="394" s="244" customFormat="1"/>
    <row r="395" s="244" customFormat="1"/>
    <row r="396" s="244" customFormat="1"/>
    <row r="397" s="244" customFormat="1"/>
    <row r="398" s="244" customFormat="1"/>
    <row r="399" s="244" customFormat="1"/>
    <row r="400" s="244" customFormat="1"/>
    <row r="401" s="244" customFormat="1"/>
    <row r="402" s="244" customFormat="1"/>
    <row r="403" s="244" customFormat="1"/>
    <row r="404" s="244" customFormat="1"/>
    <row r="405" s="244" customFormat="1"/>
    <row r="406" s="244" customFormat="1"/>
    <row r="407" s="244" customFormat="1"/>
    <row r="408" s="244" customFormat="1"/>
    <row r="409" s="244" customFormat="1"/>
    <row r="410" s="244" customFormat="1"/>
    <row r="411" s="244" customFormat="1"/>
    <row r="412" s="244" customFormat="1"/>
    <row r="413" s="244" customFormat="1"/>
    <row r="414" s="244" customFormat="1"/>
    <row r="415" s="244" customFormat="1"/>
    <row r="416" s="244" customFormat="1"/>
    <row r="417" s="244" customFormat="1"/>
    <row r="418" s="244" customFormat="1"/>
    <row r="419" s="244" customFormat="1"/>
    <row r="420" s="244" customFormat="1"/>
    <row r="421" s="244" customFormat="1"/>
    <row r="422" s="244" customFormat="1"/>
    <row r="423" s="244" customFormat="1"/>
    <row r="424" s="244" customFormat="1"/>
    <row r="425" s="244" customFormat="1"/>
    <row r="426" s="244" customFormat="1"/>
    <row r="427" s="244" customFormat="1"/>
    <row r="428" s="244" customFormat="1"/>
    <row r="429" s="244" customFormat="1"/>
    <row r="430" s="244" customFormat="1"/>
    <row r="431" s="244" customFormat="1"/>
    <row r="432" s="244" customFormat="1"/>
    <row r="433" s="244" customFormat="1"/>
    <row r="434" s="244" customFormat="1"/>
    <row r="435" s="244" customFormat="1"/>
    <row r="436" s="244" customFormat="1"/>
    <row r="437" s="244" customFormat="1"/>
    <row r="438" s="244" customFormat="1"/>
    <row r="439" s="244" customFormat="1"/>
    <row r="440" s="244" customFormat="1"/>
    <row r="441" s="244" customFormat="1"/>
    <row r="442" s="244" customFormat="1"/>
    <row r="443" s="244" customFormat="1"/>
    <row r="444" s="244" customFormat="1"/>
    <row r="445" s="244" customFormat="1"/>
    <row r="446" s="244" customFormat="1"/>
    <row r="447" s="244" customFormat="1"/>
    <row r="448" s="244" customFormat="1"/>
    <row r="449" s="244" customFormat="1"/>
    <row r="450" s="244" customFormat="1"/>
    <row r="451" s="244" customFormat="1"/>
    <row r="452" s="244" customFormat="1"/>
    <row r="453" s="244" customFormat="1"/>
    <row r="454" s="244" customFormat="1"/>
    <row r="455" s="244" customFormat="1"/>
    <row r="456" s="244" customFormat="1"/>
    <row r="457" s="244" customFormat="1"/>
    <row r="458" s="244" customFormat="1"/>
    <row r="459" s="244" customFormat="1"/>
    <row r="460" s="244" customFormat="1"/>
    <row r="461" s="244" customFormat="1"/>
    <row r="462" s="244" customFormat="1"/>
    <row r="463" s="244" customFormat="1"/>
    <row r="464" s="244" customFormat="1"/>
    <row r="465" s="244" customFormat="1"/>
    <row r="466" s="244" customFormat="1"/>
    <row r="467" s="244" customFormat="1"/>
    <row r="468" s="244" customFormat="1"/>
    <row r="469" s="244" customFormat="1"/>
    <row r="470" s="244" customFormat="1"/>
    <row r="471" s="244" customFormat="1"/>
    <row r="472" s="244" customFormat="1"/>
    <row r="473" s="244" customFormat="1"/>
    <row r="474" s="244" customFormat="1"/>
    <row r="475" s="244" customFormat="1"/>
    <row r="476" s="244" customFormat="1"/>
    <row r="477" s="244" customFormat="1"/>
    <row r="478" s="244" customFormat="1"/>
    <row r="479" s="244" customFormat="1"/>
    <row r="480" s="244" customFormat="1"/>
    <row r="481" s="244" customFormat="1"/>
    <row r="482" s="244" customFormat="1"/>
    <row r="483" s="244" customFormat="1"/>
    <row r="484" s="244" customFormat="1"/>
    <row r="485" s="244" customFormat="1"/>
    <row r="486" s="244" customFormat="1"/>
    <row r="487" s="244" customFormat="1"/>
    <row r="488" s="244" customFormat="1"/>
    <row r="489" s="244" customFormat="1"/>
    <row r="490" s="244" customFormat="1"/>
    <row r="491" s="244" customFormat="1"/>
    <row r="492" s="244" customFormat="1"/>
    <row r="493" s="244" customFormat="1"/>
    <row r="494" s="244" customFormat="1"/>
    <row r="495" s="244" customFormat="1"/>
    <row r="496" s="244" customFormat="1"/>
    <row r="497" s="244" customFormat="1"/>
    <row r="498" s="244" customFormat="1"/>
    <row r="499" s="244" customFormat="1"/>
    <row r="500" s="244" customFormat="1"/>
    <row r="501" s="244" customFormat="1"/>
    <row r="502" s="244" customFormat="1"/>
    <row r="503" s="244" customFormat="1"/>
    <row r="504" s="244" customFormat="1"/>
    <row r="505" s="244" customFormat="1"/>
    <row r="506" s="244" customFormat="1"/>
    <row r="507" s="244" customFormat="1"/>
    <row r="508" s="244" customFormat="1"/>
    <row r="509" s="244" customFormat="1"/>
    <row r="510" s="244" customFormat="1"/>
    <row r="511" s="244" customFormat="1"/>
    <row r="512" s="244" customFormat="1"/>
    <row r="513" s="244" customFormat="1"/>
    <row r="514" s="244" customFormat="1"/>
    <row r="515" s="244" customFormat="1"/>
    <row r="516" s="244" customFormat="1"/>
    <row r="517" s="244" customFormat="1"/>
    <row r="518" s="244" customFormat="1"/>
    <row r="519" s="244" customFormat="1"/>
    <row r="520" s="244" customFormat="1"/>
    <row r="521" s="244" customFormat="1"/>
    <row r="522" s="244" customFormat="1"/>
    <row r="523" s="244" customFormat="1"/>
    <row r="524" s="244" customFormat="1"/>
    <row r="525" s="244" customFormat="1"/>
    <row r="526" s="244" customFormat="1"/>
    <row r="527" s="244" customFormat="1"/>
    <row r="528" s="244" customFormat="1"/>
    <row r="529" s="244" customFormat="1"/>
    <row r="530" s="244" customFormat="1"/>
    <row r="531" s="244" customFormat="1"/>
    <row r="532" s="244" customFormat="1"/>
    <row r="533" s="244" customFormat="1"/>
    <row r="534" s="244" customFormat="1"/>
    <row r="535" s="244" customFormat="1"/>
    <row r="536" s="244" customFormat="1"/>
    <row r="537" s="244" customFormat="1"/>
    <row r="538" s="244" customFormat="1"/>
    <row r="539" s="244" customFormat="1"/>
    <row r="540" s="244" customFormat="1"/>
    <row r="541" s="244" customFormat="1"/>
    <row r="542" s="244" customFormat="1"/>
    <row r="543" s="244" customFormat="1"/>
    <row r="544" s="244" customFormat="1"/>
    <row r="545" s="244" customFormat="1"/>
    <row r="546" s="244" customFormat="1"/>
    <row r="547" s="244" customFormat="1"/>
    <row r="548" s="244" customFormat="1"/>
    <row r="549" s="244" customFormat="1"/>
    <row r="550" s="244" customFormat="1"/>
    <row r="551" s="244" customFormat="1"/>
    <row r="552" s="244" customFormat="1"/>
    <row r="553" s="244" customFormat="1"/>
    <row r="554" s="244" customFormat="1"/>
    <row r="555" s="244" customFormat="1"/>
    <row r="556" s="244" customFormat="1"/>
    <row r="557" s="244" customFormat="1"/>
    <row r="558" s="244" customFormat="1"/>
    <row r="559" s="244" customFormat="1"/>
    <row r="560" s="244" customFormat="1"/>
    <row r="561" s="244" customFormat="1"/>
    <row r="562" s="244" customFormat="1"/>
    <row r="563" s="244" customFormat="1"/>
    <row r="564" s="244" customFormat="1"/>
    <row r="565" s="244" customFormat="1"/>
    <row r="566" s="244" customFormat="1"/>
    <row r="567" s="244" customFormat="1"/>
    <row r="568" s="244" customFormat="1"/>
    <row r="569" s="244" customFormat="1"/>
    <row r="570" s="244" customFormat="1"/>
    <row r="571" s="244" customFormat="1"/>
    <row r="572" s="244" customFormat="1"/>
    <row r="573" s="244" customFormat="1"/>
    <row r="574" s="244" customFormat="1"/>
    <row r="575" s="244" customFormat="1"/>
    <row r="576" s="244" customFormat="1"/>
    <row r="577" s="244" customFormat="1"/>
    <row r="578" s="244" customFormat="1"/>
    <row r="579" s="244" customFormat="1"/>
    <row r="580" s="244" customFormat="1"/>
    <row r="581" s="244" customFormat="1"/>
    <row r="582" s="244" customFormat="1"/>
    <row r="583" s="244" customFormat="1"/>
    <row r="584" s="244" customFormat="1"/>
    <row r="585" s="244" customFormat="1"/>
    <row r="586" s="244" customFormat="1"/>
    <row r="587" s="244" customFormat="1"/>
    <row r="588" s="244" customFormat="1"/>
    <row r="589" s="244" customFormat="1"/>
    <row r="590" s="244" customFormat="1"/>
    <row r="591" s="244" customFormat="1"/>
    <row r="592" s="244" customFormat="1"/>
    <row r="593" s="244" customFormat="1"/>
    <row r="594" s="244" customFormat="1"/>
    <row r="595" s="244" customFormat="1"/>
    <row r="596" s="244" customFormat="1"/>
    <row r="597" s="244" customFormat="1"/>
    <row r="598" s="244" customFormat="1"/>
    <row r="599" s="244" customFormat="1"/>
    <row r="600" s="244" customFormat="1"/>
    <row r="601" s="244" customFormat="1"/>
    <row r="602" s="244" customFormat="1"/>
    <row r="603" s="244" customFormat="1"/>
    <row r="604" s="244" customFormat="1"/>
    <row r="605" s="244" customFormat="1"/>
    <row r="606" s="244" customFormat="1"/>
    <row r="607" s="244" customFormat="1"/>
    <row r="608" s="244" customFormat="1"/>
    <row r="609" s="244" customFormat="1"/>
    <row r="610" s="244" customFormat="1"/>
    <row r="611" s="244" customFormat="1"/>
    <row r="612" s="244" customFormat="1"/>
    <row r="613" s="244" customFormat="1"/>
    <row r="614" s="244" customFormat="1"/>
    <row r="615" s="244" customFormat="1"/>
    <row r="616" s="244" customFormat="1"/>
    <row r="617" s="244" customFormat="1"/>
    <row r="618" s="244" customFormat="1"/>
    <row r="619" s="244" customFormat="1"/>
    <row r="620" s="244" customFormat="1"/>
    <row r="621" s="244" customFormat="1"/>
    <row r="622" s="244" customFormat="1"/>
    <row r="623" s="244" customFormat="1"/>
    <row r="624" s="244" customFormat="1"/>
    <row r="625" s="244" customFormat="1"/>
    <row r="626" s="244" customFormat="1"/>
    <row r="627" s="244" customFormat="1"/>
    <row r="628" s="244" customFormat="1"/>
    <row r="629" s="244" customFormat="1"/>
    <row r="630" s="244" customFormat="1"/>
    <row r="631" s="244" customFormat="1"/>
    <row r="632" s="244" customFormat="1"/>
    <row r="633" s="244" customFormat="1"/>
    <row r="634" s="244" customFormat="1"/>
    <row r="635" s="244" customFormat="1"/>
    <row r="636" s="244" customFormat="1"/>
    <row r="637" s="244" customFormat="1"/>
    <row r="638" s="244" customFormat="1"/>
    <row r="639" s="244" customFormat="1"/>
    <row r="640" s="244" customFormat="1"/>
    <row r="641" s="244" customFormat="1"/>
    <row r="642" s="244" customFormat="1"/>
    <row r="643" s="244" customFormat="1"/>
    <row r="644" s="244" customFormat="1"/>
    <row r="645" s="244" customFormat="1"/>
    <row r="646" s="244" customFormat="1"/>
    <row r="647" s="244" customFormat="1"/>
    <row r="648" s="244" customFormat="1"/>
    <row r="649" s="244" customFormat="1"/>
    <row r="650" s="244" customFormat="1"/>
    <row r="651" s="244" customFormat="1"/>
    <row r="652" s="244" customFormat="1"/>
    <row r="653" s="244" customFormat="1"/>
    <row r="654" s="244" customFormat="1"/>
    <row r="655" s="244" customFormat="1"/>
    <row r="656" s="244" customFormat="1"/>
    <row r="657" s="244" customFormat="1"/>
    <row r="658" s="244" customFormat="1"/>
    <row r="659" s="244" customFormat="1"/>
    <row r="660" s="244" customFormat="1"/>
    <row r="661" s="244" customFormat="1"/>
    <row r="662" s="244" customFormat="1"/>
    <row r="663" s="244" customFormat="1"/>
    <row r="664" s="244" customFormat="1"/>
    <row r="665" s="244" customFormat="1"/>
    <row r="666" s="244" customFormat="1"/>
    <row r="667" s="244" customFormat="1"/>
    <row r="668" s="244" customFormat="1"/>
    <row r="669" s="244" customFormat="1"/>
    <row r="670" s="244" customFormat="1"/>
    <row r="671" s="244" customFormat="1"/>
    <row r="672" s="244" customFormat="1"/>
    <row r="673" s="244" customFormat="1"/>
    <row r="674" s="244" customFormat="1"/>
    <row r="675" s="244" customFormat="1"/>
    <row r="676" s="244" customFormat="1"/>
    <row r="677" s="244" customFormat="1"/>
    <row r="678" s="244" customFormat="1"/>
    <row r="679" s="244" customFormat="1"/>
    <row r="680" s="244" customFormat="1"/>
    <row r="681" s="244" customFormat="1"/>
    <row r="682" s="244" customFormat="1"/>
    <row r="683" s="244" customFormat="1"/>
    <row r="684" s="244" customFormat="1"/>
    <row r="685" s="244" customFormat="1"/>
    <row r="686" s="244" customFormat="1"/>
    <row r="687" s="244" customFormat="1"/>
    <row r="688" s="244" customFormat="1"/>
    <row r="689" s="244" customFormat="1"/>
    <row r="690" s="244" customFormat="1"/>
    <row r="691" s="244" customFormat="1"/>
    <row r="692" s="244" customFormat="1"/>
    <row r="693" s="244" customFormat="1"/>
    <row r="694" s="244" customFormat="1"/>
    <row r="695" s="244" customFormat="1"/>
    <row r="696" s="244" customFormat="1"/>
    <row r="697" s="244" customFormat="1"/>
    <row r="698" s="244" customFormat="1"/>
    <row r="699" s="244" customFormat="1"/>
    <row r="700" s="244" customFormat="1"/>
    <row r="701" s="244" customFormat="1"/>
    <row r="702" s="244" customFormat="1"/>
    <row r="703" s="244" customFormat="1"/>
    <row r="704" s="244" customFormat="1"/>
    <row r="705" s="244" customFormat="1"/>
    <row r="706" s="244" customFormat="1"/>
    <row r="707" s="244" customFormat="1"/>
    <row r="708" s="244" customFormat="1"/>
    <row r="709" s="244" customFormat="1"/>
    <row r="710" s="244" customFormat="1"/>
    <row r="711" s="244" customFormat="1"/>
    <row r="712" s="244" customFormat="1"/>
    <row r="713" s="244" customFormat="1"/>
    <row r="714" s="244" customFormat="1"/>
    <row r="715" s="244" customFormat="1"/>
    <row r="716" s="244" customFormat="1"/>
    <row r="717" s="244" customFormat="1"/>
    <row r="718" s="244" customFormat="1"/>
    <row r="719" s="244" customFormat="1"/>
    <row r="720" s="244" customFormat="1"/>
    <row r="721" s="244" customFormat="1"/>
    <row r="722" s="244" customFormat="1"/>
    <row r="723" s="244" customFormat="1"/>
    <row r="724" s="244" customFormat="1"/>
    <row r="725" s="244" customFormat="1"/>
    <row r="726" s="244" customFormat="1"/>
    <row r="727" s="244" customFormat="1"/>
    <row r="728" s="244" customFormat="1"/>
    <row r="729" s="244" customFormat="1"/>
    <row r="730" s="244" customFormat="1"/>
    <row r="731" s="244" customFormat="1"/>
    <row r="732" s="244" customFormat="1"/>
    <row r="733" s="244" customFormat="1"/>
    <row r="734" s="244" customFormat="1"/>
    <row r="735" s="244" customFormat="1"/>
    <row r="736" s="244" customFormat="1"/>
    <row r="737" s="244" customFormat="1"/>
    <row r="738" s="244" customFormat="1"/>
    <row r="739" s="244" customFormat="1"/>
    <row r="740" s="244" customFormat="1"/>
    <row r="741" s="244" customFormat="1"/>
    <row r="742" s="244" customFormat="1"/>
    <row r="743" s="244" customFormat="1"/>
    <row r="744" s="244" customFormat="1"/>
    <row r="745" s="244" customFormat="1"/>
    <row r="746" s="244" customFormat="1"/>
    <row r="747" s="244" customFormat="1"/>
    <row r="748" s="244" customFormat="1"/>
    <row r="749" s="244" customFormat="1"/>
    <row r="750" s="244" customFormat="1"/>
    <row r="751" s="244" customFormat="1"/>
    <row r="752" s="244" customFormat="1"/>
    <row r="753" s="244" customFormat="1"/>
    <row r="754" s="244" customFormat="1"/>
    <row r="755" s="244" customFormat="1"/>
    <row r="756" s="244" customFormat="1"/>
    <row r="757" s="244" customFormat="1"/>
    <row r="758" s="244" customFormat="1"/>
    <row r="759" s="244" customFormat="1"/>
    <row r="760" s="244" customFormat="1"/>
    <row r="761" s="244" customFormat="1"/>
    <row r="762" s="244" customFormat="1"/>
    <row r="763" s="244" customFormat="1"/>
    <row r="764" s="244" customFormat="1"/>
    <row r="765" s="244" customFormat="1"/>
    <row r="766" s="244" customFormat="1"/>
    <row r="767" s="244" customFormat="1"/>
    <row r="768" s="244" customFormat="1"/>
    <row r="769" s="244" customFormat="1"/>
    <row r="770" s="244" customFormat="1"/>
    <row r="771" s="244" customFormat="1"/>
    <row r="772" s="244" customFormat="1"/>
    <row r="773" s="244" customFormat="1"/>
    <row r="774" s="244" customFormat="1"/>
    <row r="775" s="244" customFormat="1"/>
    <row r="776" s="244" customFormat="1"/>
    <row r="777" s="244" customFormat="1"/>
    <row r="778" s="244" customFormat="1"/>
    <row r="779" s="244" customFormat="1"/>
    <row r="780" s="244" customFormat="1"/>
    <row r="781" s="244" customFormat="1"/>
    <row r="782" s="244" customFormat="1"/>
    <row r="783" s="244" customFormat="1"/>
    <row r="784" s="244" customFormat="1"/>
    <row r="785" s="244" customFormat="1"/>
    <row r="786" s="244" customFormat="1"/>
    <row r="787" s="244" customFormat="1"/>
    <row r="788" s="244" customFormat="1"/>
    <row r="789" s="244" customFormat="1"/>
    <row r="790" s="244" customFormat="1"/>
    <row r="791" s="244" customFormat="1"/>
    <row r="792" s="244" customFormat="1"/>
    <row r="793" s="244" customFormat="1"/>
    <row r="794" s="244" customFormat="1"/>
    <row r="795" s="244" customFormat="1"/>
    <row r="796" s="244" customFormat="1"/>
    <row r="797" s="244" customFormat="1"/>
    <row r="798" s="244" customFormat="1"/>
    <row r="799" s="244" customFormat="1"/>
    <row r="800" s="244" customFormat="1"/>
    <row r="801" s="244" customFormat="1"/>
    <row r="802" s="244" customFormat="1"/>
    <row r="803" s="244" customFormat="1"/>
    <row r="804" s="244" customFormat="1"/>
    <row r="805" s="244" customFormat="1"/>
    <row r="806" s="244" customFormat="1"/>
    <row r="807" s="244" customFormat="1"/>
    <row r="808" s="244" customFormat="1"/>
    <row r="809" s="244" customFormat="1"/>
    <row r="810" s="244" customFormat="1"/>
    <row r="811" s="244" customFormat="1"/>
    <row r="812" s="244" customFormat="1"/>
    <row r="813" s="244" customFormat="1"/>
    <row r="814" s="244" customFormat="1"/>
    <row r="815" s="244" customFormat="1"/>
    <row r="816" s="244" customFormat="1"/>
    <row r="817" s="244" customFormat="1"/>
    <row r="818" s="244" customFormat="1"/>
    <row r="819" s="244" customFormat="1"/>
    <row r="820" s="244" customFormat="1"/>
    <row r="821" s="244" customFormat="1"/>
    <row r="822" s="244" customFormat="1"/>
    <row r="823" s="244" customFormat="1"/>
    <row r="824" s="244" customFormat="1"/>
    <row r="825" s="244" customFormat="1"/>
    <row r="826" s="244" customFormat="1"/>
    <row r="827" s="244" customFormat="1"/>
    <row r="828" s="244" customFormat="1"/>
    <row r="829" s="244" customFormat="1"/>
    <row r="830" s="244" customFormat="1"/>
    <row r="831" s="244" customFormat="1"/>
    <row r="832" s="244" customFormat="1"/>
    <row r="833" s="244" customFormat="1"/>
    <row r="834" s="244" customFormat="1"/>
    <row r="835" s="244" customFormat="1"/>
    <row r="836" s="244" customFormat="1"/>
    <row r="837" s="244" customFormat="1"/>
    <row r="838" s="244" customFormat="1"/>
    <row r="839" s="244" customFormat="1"/>
    <row r="840" s="244" customFormat="1"/>
    <row r="841" s="244" customFormat="1"/>
    <row r="842" s="244" customFormat="1"/>
    <row r="843" s="244" customFormat="1"/>
    <row r="844" s="244" customFormat="1"/>
    <row r="845" s="244" customFormat="1"/>
    <row r="846" s="244" customFormat="1"/>
    <row r="847" s="244" customFormat="1"/>
    <row r="848" s="244" customFormat="1"/>
    <row r="849" s="244" customFormat="1"/>
    <row r="850" s="244" customFormat="1"/>
    <row r="851" s="244" customFormat="1"/>
    <row r="852" s="244" customFormat="1"/>
    <row r="853" s="244" customFormat="1"/>
    <row r="854" s="244" customFormat="1"/>
    <row r="855" s="244" customFormat="1"/>
    <row r="856" s="244" customFormat="1"/>
    <row r="857" s="244" customFormat="1"/>
    <row r="858" s="244" customFormat="1"/>
    <row r="859" s="244" customFormat="1"/>
    <row r="860" s="244" customFormat="1"/>
    <row r="861" s="244" customFormat="1"/>
    <row r="862" s="244" customFormat="1"/>
    <row r="863" s="244" customFormat="1"/>
    <row r="864" s="244" customFormat="1"/>
    <row r="865" s="244" customFormat="1"/>
    <row r="866" s="244" customFormat="1"/>
    <row r="867" s="244" customFormat="1"/>
    <row r="868" s="244" customFormat="1"/>
    <row r="869" s="244" customFormat="1"/>
    <row r="870" s="244" customFormat="1"/>
    <row r="871" s="244" customFormat="1"/>
    <row r="872" s="244" customFormat="1"/>
    <row r="873" s="244" customFormat="1"/>
    <row r="874" s="244" customFormat="1"/>
    <row r="875" s="244" customFormat="1"/>
    <row r="876" s="244" customFormat="1"/>
    <row r="877" s="244" customFormat="1"/>
    <row r="878" s="244" customFormat="1"/>
    <row r="879" s="244" customFormat="1"/>
    <row r="880" s="244" customFormat="1"/>
    <row r="881" s="244" customFormat="1"/>
    <row r="882" s="244" customFormat="1"/>
    <row r="883" s="244" customFormat="1"/>
    <row r="884" s="244" customFormat="1"/>
    <row r="885" s="244" customFormat="1"/>
    <row r="886" s="244" customFormat="1"/>
    <row r="887" s="244" customFormat="1"/>
    <row r="888" s="244" customFormat="1"/>
    <row r="889" s="244" customFormat="1"/>
    <row r="890" s="244" customFormat="1"/>
    <row r="891" s="244" customFormat="1"/>
    <row r="892" s="244" customFormat="1"/>
    <row r="893" s="244" customFormat="1"/>
    <row r="894" s="244" customFormat="1"/>
    <row r="895" s="244" customFormat="1"/>
    <row r="896" s="244" customFormat="1"/>
    <row r="897" s="244" customFormat="1"/>
    <row r="898" s="244" customFormat="1"/>
    <row r="899" s="244" customFormat="1"/>
    <row r="900" s="244" customFormat="1"/>
    <row r="901" s="244" customFormat="1"/>
    <row r="902" s="244" customFormat="1"/>
    <row r="903" s="244" customFormat="1"/>
    <row r="904" s="244" customFormat="1"/>
    <row r="905" s="244" customFormat="1"/>
    <row r="906" s="244" customFormat="1"/>
    <row r="907" s="244" customFormat="1"/>
    <row r="908" s="244" customFormat="1"/>
    <row r="909" s="244" customFormat="1"/>
    <row r="910" s="244" customFormat="1"/>
    <row r="911" s="244" customFormat="1"/>
    <row r="912" s="244" customFormat="1"/>
    <row r="913" s="244" customFormat="1"/>
    <row r="914" s="244" customFormat="1"/>
    <row r="915" s="244" customFormat="1"/>
    <row r="916" s="244" customFormat="1"/>
    <row r="917" s="244" customFormat="1"/>
    <row r="918" s="244" customFormat="1"/>
    <row r="919" s="244" customFormat="1"/>
    <row r="920" s="244" customFormat="1"/>
    <row r="921" s="244" customFormat="1"/>
    <row r="922" s="244" customFormat="1"/>
    <row r="923" s="244" customFormat="1"/>
    <row r="924" s="244" customFormat="1"/>
    <row r="925" s="244" customFormat="1"/>
    <row r="926" s="244" customFormat="1"/>
    <row r="927" s="244" customFormat="1"/>
    <row r="928" s="244" customFormat="1"/>
    <row r="929" s="244" customFormat="1"/>
    <row r="930" s="244" customFormat="1"/>
    <row r="931" s="244" customFormat="1"/>
    <row r="932" s="244" customFormat="1"/>
    <row r="933" s="244" customFormat="1"/>
    <row r="934" s="244" customFormat="1"/>
    <row r="935" s="244" customFormat="1"/>
    <row r="936" s="244" customFormat="1"/>
    <row r="937" s="244" customFormat="1"/>
    <row r="938" s="244" customFormat="1"/>
    <row r="939" s="244" customFormat="1"/>
    <row r="940" s="244" customFormat="1"/>
    <row r="941" s="244" customFormat="1"/>
    <row r="942" s="244" customFormat="1"/>
    <row r="943" s="244" customFormat="1"/>
    <row r="944" s="244" customFormat="1"/>
    <row r="945" s="244" customFormat="1"/>
    <row r="946" s="244" customFormat="1"/>
    <row r="947" s="244" customFormat="1"/>
    <row r="948" s="244" customFormat="1"/>
    <row r="949" s="244" customFormat="1"/>
    <row r="950" s="244" customFormat="1"/>
    <row r="951" s="244" customFormat="1"/>
    <row r="952" s="244" customFormat="1"/>
    <row r="953" s="244" customFormat="1"/>
    <row r="954" s="244" customFormat="1"/>
    <row r="955" s="244" customFormat="1"/>
    <row r="956" s="244" customFormat="1"/>
    <row r="957" s="244" customFormat="1"/>
    <row r="958" s="244" customFormat="1"/>
    <row r="959" s="244" customFormat="1"/>
    <row r="960" s="244" customFormat="1"/>
    <row r="961" s="244" customFormat="1"/>
    <row r="962" s="244" customFormat="1"/>
    <row r="963" s="244" customFormat="1"/>
    <row r="964" s="244" customFormat="1"/>
    <row r="965" s="244" customFormat="1"/>
    <row r="966" s="244" customFormat="1"/>
    <row r="967" s="244" customFormat="1"/>
    <row r="968" s="244" customFormat="1"/>
    <row r="969" s="244" customFormat="1"/>
    <row r="970" s="244" customFormat="1"/>
    <row r="971" s="244" customFormat="1"/>
    <row r="972" s="244" customFormat="1"/>
    <row r="973" s="244" customFormat="1"/>
    <row r="974" s="244" customFormat="1"/>
    <row r="975" s="244" customFormat="1"/>
    <row r="976" s="244" customFormat="1"/>
    <row r="977" s="244" customFormat="1"/>
    <row r="978" s="244" customFormat="1"/>
    <row r="979" s="244" customFormat="1"/>
    <row r="980" s="244" customFormat="1"/>
    <row r="981" s="244" customFormat="1"/>
    <row r="982" s="244" customFormat="1"/>
    <row r="983" s="244" customFormat="1"/>
    <row r="984" s="244" customFormat="1"/>
    <row r="985" s="244" customFormat="1"/>
    <row r="986" s="244" customFormat="1"/>
    <row r="987" s="244" customFormat="1"/>
    <row r="988" s="244" customFormat="1"/>
    <row r="989" s="244" customFormat="1"/>
    <row r="990" s="244" customFormat="1"/>
    <row r="991" s="244" customFormat="1"/>
    <row r="992" s="244" customFormat="1"/>
    <row r="993" s="244" customFormat="1"/>
    <row r="994" s="244" customFormat="1"/>
    <row r="995" s="244" customFormat="1"/>
    <row r="996" s="244" customFormat="1"/>
    <row r="997" s="244" customFormat="1"/>
    <row r="998" s="244" customFormat="1"/>
    <row r="999" s="244" customFormat="1"/>
    <row r="1000" s="244" customFormat="1"/>
    <row r="1001" s="244" customFormat="1"/>
    <row r="1002" s="244" customFormat="1"/>
    <row r="1003" s="244" customFormat="1"/>
    <row r="1004" s="244" customFormat="1"/>
    <row r="1005" s="244" customFormat="1"/>
    <row r="1006" s="244" customFormat="1"/>
    <row r="1007" s="244" customFormat="1"/>
    <row r="1008" s="244" customFormat="1"/>
    <row r="1009" s="244" customFormat="1"/>
    <row r="1010" s="244" customFormat="1"/>
    <row r="1011" s="244" customFormat="1"/>
    <row r="1012" s="244" customFormat="1"/>
    <row r="1013" s="244" customFormat="1"/>
    <row r="1014" s="244" customFormat="1"/>
    <row r="1015" s="244" customFormat="1"/>
    <row r="1016" s="244" customFormat="1"/>
    <row r="1017" s="244" customFormat="1"/>
    <row r="1018" s="244" customFormat="1"/>
    <row r="1019" s="244" customFormat="1"/>
    <row r="1020" s="244" customFormat="1"/>
    <row r="1021" s="244" customFormat="1"/>
    <row r="1022" s="244" customFormat="1"/>
    <row r="1023" s="244" customFormat="1"/>
    <row r="1024" s="244" customFormat="1"/>
    <row r="1025" s="244" customFormat="1"/>
    <row r="1026" s="244" customFormat="1"/>
    <row r="1027" s="244" customFormat="1"/>
    <row r="1028" s="244" customFormat="1"/>
    <row r="1029" s="244" customFormat="1"/>
    <row r="1030" s="244" customFormat="1"/>
    <row r="1031" s="244" customFormat="1"/>
    <row r="1032" s="244" customFormat="1"/>
    <row r="1033" s="244" customFormat="1"/>
    <row r="1034" s="244" customFormat="1"/>
    <row r="1035" s="244" customFormat="1"/>
    <row r="1036" s="244" customFormat="1"/>
    <row r="1037" s="244" customFormat="1"/>
    <row r="1038" s="244" customFormat="1"/>
    <row r="1039" s="244" customFormat="1"/>
    <row r="1040" s="244" customFormat="1"/>
    <row r="1041" s="244" customFormat="1"/>
    <row r="1042" s="244" customFormat="1"/>
    <row r="1043" s="244" customFormat="1"/>
    <row r="1044" s="244" customFormat="1"/>
    <row r="1045" s="244" customFormat="1"/>
    <row r="1046" s="244" customFormat="1"/>
    <row r="1047" s="244" customFormat="1"/>
    <row r="1048" s="244" customFormat="1"/>
    <row r="1049" s="244" customFormat="1"/>
    <row r="1050" s="244" customFormat="1"/>
    <row r="1051" s="244" customFormat="1"/>
    <row r="1052" s="244" customFormat="1"/>
    <row r="1053" s="244" customFormat="1"/>
    <row r="1054" s="244" customFormat="1"/>
    <row r="1055" s="244" customFormat="1"/>
    <row r="1056" s="244" customFormat="1"/>
    <row r="1057" s="244" customFormat="1"/>
    <row r="1058" s="244" customFormat="1"/>
    <row r="1059" s="244" customFormat="1"/>
    <row r="1060" s="244" customFormat="1"/>
    <row r="1061" s="244" customFormat="1"/>
    <row r="1062" s="244" customFormat="1"/>
    <row r="1063" s="244" customFormat="1"/>
    <row r="1064" s="244" customFormat="1"/>
    <row r="1065" s="244" customFormat="1"/>
    <row r="1066" s="244" customFormat="1"/>
    <row r="1067" s="244" customFormat="1"/>
    <row r="1068" s="244" customFormat="1"/>
    <row r="1069" s="244" customFormat="1"/>
    <row r="1070" s="244" customFormat="1"/>
    <row r="1071" s="244" customFormat="1"/>
    <row r="1072" s="244" customFormat="1"/>
    <row r="1073" s="244" customFormat="1"/>
    <row r="1074" s="244" customFormat="1"/>
    <row r="1075" s="244" customFormat="1"/>
    <row r="1076" s="244" customFormat="1"/>
    <row r="1077" s="244" customFormat="1"/>
    <row r="1078" s="244" customFormat="1"/>
    <row r="1079" s="244" customFormat="1"/>
    <row r="1080" s="244" customFormat="1"/>
    <row r="1081" s="244" customFormat="1"/>
    <row r="1082" s="244" customFormat="1"/>
    <row r="1083" s="244" customFormat="1"/>
    <row r="1084" s="244" customFormat="1"/>
    <row r="1085" s="244" customFormat="1"/>
    <row r="1086" s="244" customFormat="1"/>
    <row r="1087" s="244" customFormat="1"/>
    <row r="1088" s="244" customFormat="1"/>
    <row r="1089" s="244" customFormat="1"/>
    <row r="1090" s="244" customFormat="1"/>
    <row r="1091" s="244" customFormat="1"/>
    <row r="1092" s="244" customFormat="1"/>
    <row r="1093" s="244" customFormat="1"/>
    <row r="1094" s="244" customFormat="1"/>
    <row r="1095" s="244" customFormat="1"/>
    <row r="1096" s="244" customFormat="1"/>
    <row r="1097" s="244" customFormat="1"/>
    <row r="1098" s="244" customFormat="1"/>
    <row r="1099" s="244" customFormat="1"/>
    <row r="1100" s="244" customFormat="1"/>
    <row r="1101" s="244" customFormat="1"/>
    <row r="1102" s="244" customFormat="1"/>
    <row r="1103" s="244" customFormat="1"/>
    <row r="1104" s="244" customFormat="1"/>
    <row r="1105" s="244" customFormat="1"/>
    <row r="1106" s="244" customFormat="1"/>
    <row r="1107" s="244" customFormat="1"/>
    <row r="1108" s="244" customFormat="1"/>
    <row r="1109" s="244" customFormat="1"/>
    <row r="1110" s="244" customFormat="1"/>
    <row r="1111" s="244" customFormat="1"/>
    <row r="1112" s="244" customFormat="1"/>
    <row r="1113" s="244" customFormat="1"/>
    <row r="1114" s="244" customFormat="1"/>
    <row r="1115" s="244" customFormat="1"/>
    <row r="1116" s="244" customFormat="1"/>
    <row r="1117" s="244" customFormat="1"/>
    <row r="1118" s="244" customFormat="1"/>
    <row r="1119" s="244" customFormat="1"/>
    <row r="1120" s="244" customFormat="1"/>
    <row r="1121" s="244" customFormat="1"/>
    <row r="1122" s="244" customFormat="1"/>
    <row r="1123" s="244" customFormat="1"/>
    <row r="1124" s="244" customFormat="1"/>
    <row r="1125" s="244" customFormat="1"/>
    <row r="1126" s="244" customFormat="1"/>
    <row r="1127" s="244" customFormat="1"/>
    <row r="1128" s="244" customFormat="1"/>
    <row r="1129" s="244" customFormat="1"/>
    <row r="1130" s="244" customFormat="1"/>
    <row r="1131" s="244" customFormat="1"/>
    <row r="1132" s="244" customFormat="1"/>
    <row r="1133" s="244" customFormat="1"/>
    <row r="1134" s="244" customFormat="1"/>
    <row r="1135" s="244" customFormat="1"/>
    <row r="1136" s="244" customFormat="1"/>
    <row r="1137" s="244" customFormat="1"/>
    <row r="1138" s="244" customFormat="1"/>
    <row r="1139" s="244" customFormat="1"/>
    <row r="1140" s="244" customFormat="1"/>
    <row r="1141" s="244" customFormat="1"/>
    <row r="1142" s="244" customFormat="1"/>
    <row r="1143" s="244" customFormat="1"/>
    <row r="1144" s="244" customFormat="1"/>
    <row r="1145" s="244" customFormat="1"/>
    <row r="1146" s="244" customFormat="1"/>
    <row r="1147" s="244" customFormat="1"/>
    <row r="1148" s="244" customFormat="1"/>
    <row r="1149" s="244" customFormat="1"/>
    <row r="1150" s="244" customFormat="1"/>
    <row r="1151" s="244" customFormat="1"/>
    <row r="1152" s="244" customFormat="1"/>
    <row r="1153" s="244" customFormat="1"/>
    <row r="1154" s="244" customFormat="1"/>
    <row r="1155" s="244" customFormat="1"/>
    <row r="1156" s="244" customFormat="1"/>
    <row r="1157" s="244" customFormat="1"/>
    <row r="1158" s="244" customFormat="1"/>
    <row r="1159" s="244" customFormat="1"/>
    <row r="1160" s="244" customFormat="1"/>
    <row r="1161" s="244" customFormat="1"/>
    <row r="1162" s="244" customFormat="1"/>
    <row r="1163" s="244" customFormat="1"/>
    <row r="1164" s="244" customFormat="1"/>
    <row r="1165" s="244" customFormat="1"/>
    <row r="1166" s="244" customFormat="1"/>
    <row r="1167" s="244" customFormat="1"/>
    <row r="1168" s="244" customFormat="1"/>
    <row r="1169" s="244" customFormat="1"/>
    <row r="1170" s="244" customFormat="1"/>
    <row r="1171" s="244" customFormat="1"/>
    <row r="1172" s="244" customFormat="1"/>
    <row r="1173" s="244" customFormat="1"/>
    <row r="1174" s="244" customFormat="1"/>
    <row r="1175" s="244" customFormat="1"/>
    <row r="1176" s="244" customFormat="1"/>
    <row r="1177" s="244" customFormat="1"/>
    <row r="1178" s="244" customFormat="1"/>
    <row r="1179" s="244" customFormat="1"/>
    <row r="1180" s="244" customFormat="1"/>
    <row r="1181" s="244" customFormat="1"/>
    <row r="1182" s="244" customFormat="1"/>
    <row r="1183" s="244" customFormat="1"/>
    <row r="1184" s="244" customFormat="1"/>
    <row r="1185" s="244" customFormat="1"/>
    <row r="1186" s="244" customFormat="1"/>
    <row r="1187" s="244" customFormat="1"/>
    <row r="1188" s="244" customFormat="1"/>
    <row r="1189" s="244" customFormat="1"/>
    <row r="1190" s="244" customFormat="1"/>
    <row r="1191" s="244" customFormat="1"/>
    <row r="1192" s="244" customFormat="1"/>
    <row r="1193" s="244" customFormat="1"/>
    <row r="1194" s="244" customFormat="1"/>
    <row r="1195" s="244" customFormat="1"/>
    <row r="1196" s="244" customFormat="1"/>
    <row r="1197" s="244" customFormat="1"/>
    <row r="1198" s="244" customFormat="1"/>
    <row r="1199" s="244" customFormat="1"/>
    <row r="1200" s="244" customFormat="1"/>
    <row r="1201" s="244" customFormat="1"/>
    <row r="1202" s="244" customFormat="1"/>
    <row r="1203" s="244" customFormat="1"/>
    <row r="1204" s="244" customFormat="1"/>
    <row r="1205" s="244" customFormat="1"/>
    <row r="1206" s="244" customFormat="1"/>
    <row r="1207" s="244" customFormat="1"/>
    <row r="1208" s="244" customFormat="1"/>
    <row r="1209" s="244" customFormat="1"/>
    <row r="1210" s="244" customFormat="1"/>
    <row r="1211" s="244" customFormat="1"/>
    <row r="1212" s="244" customFormat="1"/>
    <row r="1213" s="244" customFormat="1"/>
    <row r="1214" s="244" customFormat="1"/>
    <row r="1215" s="244" customFormat="1"/>
    <row r="1216" s="244" customFormat="1"/>
    <row r="1217" s="244" customFormat="1"/>
    <row r="1218" s="244" customFormat="1"/>
    <row r="1219" s="244" customFormat="1"/>
    <row r="1220" s="244" customFormat="1"/>
    <row r="1221" s="244" customFormat="1"/>
    <row r="1222" s="244" customFormat="1"/>
    <row r="1223" s="244" customFormat="1"/>
    <row r="1224" s="244" customFormat="1"/>
    <row r="1225" s="244" customFormat="1"/>
    <row r="1226" s="244" customFormat="1"/>
    <row r="1227" s="244" customFormat="1"/>
    <row r="1228" s="244" customFormat="1"/>
    <row r="1229" s="244" customFormat="1"/>
    <row r="1230" s="244" customFormat="1"/>
    <row r="1231" s="244" customFormat="1"/>
    <row r="1232" s="244" customFormat="1"/>
    <row r="1233" s="244" customFormat="1"/>
    <row r="1234" s="244" customFormat="1"/>
    <row r="1235" s="244" customFormat="1"/>
    <row r="1236" s="244" customFormat="1"/>
    <row r="1237" s="244" customFormat="1"/>
    <row r="1238" s="244" customFormat="1"/>
    <row r="1239" s="244" customFormat="1"/>
    <row r="1240" s="244" customFormat="1"/>
    <row r="1241" s="244" customFormat="1"/>
    <row r="1242" s="244" customFormat="1"/>
    <row r="1243" s="244" customFormat="1"/>
    <row r="1244" s="244" customFormat="1"/>
    <row r="1245" s="244" customFormat="1"/>
    <row r="1246" s="244" customFormat="1"/>
    <row r="1247" s="244" customFormat="1"/>
    <row r="1248" s="244" customFormat="1"/>
    <row r="1249" s="244" customFormat="1"/>
    <row r="1250" s="244" customFormat="1"/>
    <row r="1251" s="244" customFormat="1"/>
    <row r="1252" s="244" customFormat="1"/>
    <row r="1253" s="244" customFormat="1"/>
    <row r="1254" s="244" customFormat="1"/>
    <row r="1255" s="244" customFormat="1"/>
    <row r="1256" s="244" customFormat="1"/>
    <row r="1257" s="244" customFormat="1"/>
    <row r="1258" s="244" customFormat="1"/>
    <row r="1259" s="244" customFormat="1"/>
    <row r="1260" s="244" customFormat="1"/>
    <row r="1261" s="244" customFormat="1"/>
    <row r="1262" s="244" customFormat="1"/>
    <row r="1263" s="244" customFormat="1"/>
    <row r="1264" s="244" customFormat="1"/>
    <row r="1265" s="244" customFormat="1"/>
    <row r="1266" s="244" customFormat="1"/>
    <row r="1267" s="244" customFormat="1"/>
    <row r="1268" s="244" customFormat="1"/>
    <row r="1269" s="244" customFormat="1"/>
    <row r="1270" s="244" customFormat="1"/>
    <row r="1271" s="244" customFormat="1"/>
    <row r="1272" s="244" customFormat="1"/>
    <row r="1273" s="244" customFormat="1"/>
    <row r="1274" s="244" customFormat="1"/>
    <row r="1275" s="244" customFormat="1"/>
    <row r="1276" s="244" customFormat="1"/>
    <row r="1277" s="244" customFormat="1"/>
    <row r="1278" s="244" customFormat="1"/>
    <row r="1279" s="244" customFormat="1"/>
    <row r="1280" s="244" customFormat="1"/>
    <row r="1281" s="244" customFormat="1"/>
    <row r="1282" s="244" customFormat="1"/>
    <row r="1283" s="244" customFormat="1"/>
    <row r="1284" s="244" customFormat="1"/>
    <row r="1285" s="244" customFormat="1"/>
    <row r="1286" s="244" customFormat="1"/>
    <row r="1287" s="244" customFormat="1"/>
    <row r="1288" s="244" customFormat="1"/>
    <row r="1289" s="244" customFormat="1"/>
    <row r="1290" s="244" customFormat="1"/>
    <row r="1291" s="244" customFormat="1"/>
    <row r="1292" s="244" customFormat="1"/>
    <row r="1293" s="244" customFormat="1"/>
    <row r="1294" s="244" customFormat="1"/>
    <row r="1295" s="244" customFormat="1"/>
    <row r="1296" s="244" customFormat="1"/>
    <row r="1297" s="244" customFormat="1"/>
    <row r="1298" s="244" customFormat="1"/>
    <row r="1299" s="244" customFormat="1"/>
    <row r="1300" s="244" customFormat="1"/>
    <row r="1301" s="244" customFormat="1"/>
    <row r="1302" s="244" customFormat="1"/>
    <row r="1303" s="244" customFormat="1"/>
    <row r="1304" s="244" customFormat="1"/>
    <row r="1305" s="244" customFormat="1"/>
    <row r="1306" s="244" customFormat="1"/>
    <row r="1307" s="244" customFormat="1"/>
    <row r="1308" s="244" customFormat="1"/>
    <row r="1309" s="244" customFormat="1"/>
    <row r="1310" s="244" customFormat="1"/>
    <row r="1311" s="244" customFormat="1"/>
    <row r="1312" s="244" customFormat="1"/>
    <row r="1313" s="244" customFormat="1"/>
    <row r="1314" s="244" customFormat="1"/>
    <row r="1315" s="244" customFormat="1"/>
    <row r="1316" s="244" customFormat="1"/>
    <row r="1317" s="244" customFormat="1"/>
    <row r="1318" s="244" customFormat="1"/>
    <row r="1319" s="244" customFormat="1"/>
    <row r="1320" s="244" customFormat="1"/>
    <row r="1321" s="244" customFormat="1"/>
    <row r="1322" s="244" customFormat="1"/>
    <row r="1323" s="244" customFormat="1"/>
    <row r="1324" s="244" customFormat="1"/>
    <row r="1325" s="244" customFormat="1"/>
    <row r="1326" s="244" customFormat="1"/>
    <row r="1327" s="244" customFormat="1"/>
    <row r="1328" s="244" customFormat="1"/>
    <row r="1329" s="244" customFormat="1"/>
    <row r="1330" s="244" customFormat="1"/>
    <row r="1331" s="244" customFormat="1"/>
    <row r="1332" s="244" customFormat="1"/>
    <row r="1333" s="244" customFormat="1"/>
    <row r="1334" s="244" customFormat="1"/>
    <row r="1335" s="244" customFormat="1"/>
    <row r="1336" s="244" customFormat="1"/>
    <row r="1337" s="244" customFormat="1"/>
    <row r="1338" s="244" customFormat="1"/>
    <row r="1339" s="244" customFormat="1"/>
    <row r="1340" s="244" customFormat="1"/>
    <row r="1341" s="244" customFormat="1"/>
    <row r="1342" s="244" customFormat="1"/>
    <row r="1343" s="244" customFormat="1"/>
    <row r="1344" s="244" customFormat="1"/>
    <row r="1345" s="244" customFormat="1"/>
    <row r="1346" s="244" customFormat="1"/>
    <row r="1347" s="244" customFormat="1"/>
    <row r="1348" s="244" customFormat="1"/>
    <row r="1349" s="244" customFormat="1"/>
    <row r="1350" s="244" customFormat="1"/>
    <row r="1351" s="244" customFormat="1"/>
    <row r="1352" s="244" customFormat="1"/>
    <row r="1353" s="244" customFormat="1"/>
    <row r="1354" s="244" customFormat="1"/>
    <row r="1355" s="244" customFormat="1"/>
    <row r="1356" s="244" customFormat="1"/>
    <row r="1357" s="244" customFormat="1"/>
    <row r="1358" s="244" customFormat="1"/>
    <row r="1359" s="244" customFormat="1"/>
    <row r="1360" s="244" customFormat="1"/>
    <row r="1361" s="244" customFormat="1"/>
    <row r="1362" s="244" customFormat="1"/>
    <row r="1363" s="244" customFormat="1"/>
    <row r="1364" s="244" customFormat="1"/>
    <row r="1365" s="244" customFormat="1"/>
    <row r="1366" s="244" customFormat="1"/>
    <row r="1367" s="244" customFormat="1"/>
    <row r="1368" s="244" customFormat="1"/>
    <row r="1369" s="244" customFormat="1"/>
    <row r="1370" s="244" customFormat="1"/>
    <row r="1371" s="244" customFormat="1"/>
    <row r="1372" s="244" customFormat="1"/>
    <row r="1373" s="244" customFormat="1"/>
    <row r="1374" s="244" customFormat="1"/>
    <row r="1375" s="244" customFormat="1"/>
    <row r="1376" s="244" customFormat="1"/>
    <row r="1377" s="244" customFormat="1"/>
    <row r="1378" s="244" customFormat="1"/>
    <row r="1379" s="244" customFormat="1"/>
    <row r="1380" s="244" customFormat="1"/>
    <row r="1381" s="244" customFormat="1"/>
    <row r="1382" s="244" customFormat="1"/>
    <row r="1383" s="244" customFormat="1"/>
    <row r="1384" s="244" customFormat="1"/>
    <row r="1385" s="244" customFormat="1"/>
    <row r="1386" s="244" customFormat="1"/>
    <row r="1387" s="244" customFormat="1"/>
    <row r="1388" s="244" customFormat="1"/>
    <row r="1389" s="244" customFormat="1"/>
    <row r="1390" s="244" customFormat="1"/>
    <row r="1391" s="244" customFormat="1"/>
    <row r="1392" s="244" customFormat="1"/>
    <row r="1393" s="244" customFormat="1"/>
    <row r="1394" s="244" customFormat="1"/>
    <row r="1395" s="244" customFormat="1"/>
    <row r="1396" s="244" customFormat="1"/>
    <row r="1397" s="244" customFormat="1"/>
    <row r="1398" s="244" customFormat="1"/>
    <row r="1399" s="244" customFormat="1"/>
    <row r="1400" s="244" customFormat="1"/>
    <row r="1401" s="244" customFormat="1"/>
    <row r="1402" s="244" customFormat="1"/>
    <row r="1403" s="244" customFormat="1"/>
    <row r="1404" s="244" customFormat="1"/>
    <row r="1405" s="244" customFormat="1"/>
    <row r="1406" s="244" customFormat="1"/>
    <row r="1407" s="244" customFormat="1"/>
    <row r="1408" s="244" customFormat="1"/>
    <row r="1409" s="244" customFormat="1"/>
    <row r="1410" s="244" customFormat="1"/>
    <row r="1411" s="244" customFormat="1"/>
    <row r="1412" s="244" customFormat="1"/>
    <row r="1413" s="244" customFormat="1"/>
    <row r="1414" s="244" customFormat="1"/>
    <row r="1415" s="244" customFormat="1"/>
    <row r="1416" s="244" customFormat="1"/>
    <row r="1417" s="244" customFormat="1"/>
    <row r="1418" s="244" customFormat="1"/>
    <row r="1419" s="244" customFormat="1"/>
    <row r="1420" s="244" customFormat="1"/>
    <row r="1421" s="244" customFormat="1"/>
    <row r="1422" s="244" customFormat="1"/>
    <row r="1423" s="244" customFormat="1"/>
    <row r="1424" s="244" customFormat="1"/>
    <row r="1425" s="244" customFormat="1"/>
    <row r="1426" s="244" customFormat="1"/>
    <row r="1427" s="244" customFormat="1"/>
    <row r="1428" s="244" customFormat="1"/>
    <row r="1429" s="244" customFormat="1"/>
    <row r="1430" s="244" customFormat="1"/>
    <row r="1431" s="244" customFormat="1"/>
    <row r="1432" s="244" customFormat="1"/>
    <row r="1433" s="244" customFormat="1"/>
    <row r="1434" s="244" customFormat="1"/>
    <row r="1435" s="244" customFormat="1"/>
    <row r="1436" s="244" customFormat="1"/>
    <row r="1437" s="244" customFormat="1"/>
    <row r="1438" s="244" customFormat="1"/>
    <row r="1439" s="244" customFormat="1"/>
    <row r="1440" s="244" customFormat="1"/>
    <row r="1441" s="244" customFormat="1"/>
    <row r="1442" s="244" customFormat="1"/>
    <row r="1443" s="244" customFormat="1"/>
    <row r="1444" s="244" customFormat="1"/>
    <row r="1445" s="244" customFormat="1"/>
    <row r="1446" s="244" customFormat="1"/>
    <row r="1447" s="244" customFormat="1"/>
    <row r="1448" s="244" customFormat="1"/>
    <row r="1449" s="244" customFormat="1"/>
    <row r="1450" s="244" customFormat="1"/>
    <row r="1451" s="244" customFormat="1"/>
    <row r="1452" s="244" customFormat="1"/>
    <row r="1453" s="244" customFormat="1"/>
    <row r="1454" s="244" customFormat="1"/>
    <row r="1455" s="244" customFormat="1"/>
    <row r="1456" s="244" customFormat="1"/>
    <row r="1457" s="244" customFormat="1"/>
    <row r="1458" s="244" customFormat="1"/>
    <row r="1459" s="244" customFormat="1"/>
    <row r="1460" s="244" customFormat="1"/>
    <row r="1461" s="244" customFormat="1"/>
    <row r="1462" s="244" customFormat="1"/>
    <row r="1463" s="244" customFormat="1"/>
    <row r="1464" s="244" customFormat="1"/>
    <row r="1465" s="244" customFormat="1"/>
    <row r="1466" s="244" customFormat="1"/>
    <row r="1467" s="244" customFormat="1"/>
    <row r="1468" s="244" customFormat="1"/>
    <row r="1469" s="244" customFormat="1"/>
    <row r="1470" s="244" customFormat="1"/>
    <row r="1471" s="244" customFormat="1"/>
    <row r="1472" s="244" customFormat="1"/>
    <row r="1473" s="244" customFormat="1"/>
    <row r="1474" s="244" customFormat="1"/>
    <row r="1475" s="244" customFormat="1"/>
    <row r="1476" s="244" customFormat="1"/>
    <row r="1477" s="244" customFormat="1"/>
    <row r="1478" s="244" customFormat="1"/>
    <row r="1479" s="244" customFormat="1"/>
    <row r="1480" s="244" customFormat="1"/>
    <row r="1481" s="244" customFormat="1"/>
    <row r="1482" s="244" customFormat="1"/>
    <row r="1483" s="244" customFormat="1"/>
    <row r="1484" s="244" customFormat="1"/>
    <row r="1485" s="244" customFormat="1"/>
    <row r="1486" s="244" customFormat="1"/>
    <row r="1487" s="244" customFormat="1"/>
    <row r="1488" s="244" customFormat="1"/>
    <row r="1489" s="244" customFormat="1"/>
    <row r="1490" s="244" customFormat="1"/>
    <row r="1491" s="244" customFormat="1"/>
    <row r="1492" s="244" customFormat="1"/>
    <row r="1493" s="244" customFormat="1"/>
    <row r="1494" s="244" customFormat="1"/>
    <row r="1495" s="244" customFormat="1"/>
    <row r="1496" s="244" customFormat="1"/>
    <row r="1497" s="244" customFormat="1"/>
    <row r="1498" s="244" customFormat="1"/>
    <row r="1499" s="244" customFormat="1"/>
    <row r="1500" s="244" customFormat="1"/>
    <row r="1501" s="244" customFormat="1"/>
    <row r="1502" s="244" customFormat="1"/>
    <row r="1503" s="244" customFormat="1"/>
    <row r="1504" s="244" customFormat="1"/>
    <row r="1505" s="244" customFormat="1"/>
    <row r="1506" s="244" customFormat="1"/>
    <row r="1507" s="244" customFormat="1"/>
    <row r="1508" s="244" customFormat="1"/>
    <row r="1509" s="244" customFormat="1"/>
    <row r="1510" s="244" customFormat="1"/>
    <row r="1511" s="244" customFormat="1"/>
    <row r="1512" s="244" customFormat="1"/>
    <row r="1513" s="244" customFormat="1"/>
    <row r="1514" s="244" customFormat="1"/>
    <row r="1515" s="244" customFormat="1"/>
    <row r="1516" s="244" customFormat="1"/>
    <row r="1517" s="244" customFormat="1"/>
    <row r="1518" s="244" customFormat="1"/>
    <row r="1519" s="244" customFormat="1"/>
    <row r="1520" s="244" customFormat="1"/>
    <row r="1521" s="244" customFormat="1"/>
    <row r="1522" s="244" customFormat="1"/>
    <row r="1523" s="244" customFormat="1"/>
    <row r="1524" s="244" customFormat="1"/>
    <row r="1525" s="244" customFormat="1"/>
    <row r="1526" s="244" customFormat="1"/>
    <row r="1527" s="244" customFormat="1"/>
    <row r="1528" s="244" customFormat="1"/>
    <row r="1529" s="244" customFormat="1"/>
    <row r="1530" s="244" customFormat="1"/>
    <row r="1531" s="244" customFormat="1"/>
    <row r="1532" s="244" customFormat="1"/>
    <row r="1533" s="244" customFormat="1"/>
    <row r="1534" s="244" customFormat="1"/>
    <row r="1535" s="244" customFormat="1"/>
    <row r="1536" s="244" customFormat="1"/>
    <row r="1537" s="244" customFormat="1"/>
    <row r="1538" s="244" customFormat="1"/>
    <row r="1539" s="244" customFormat="1"/>
    <row r="1540" s="244" customFormat="1"/>
    <row r="1541" s="244" customFormat="1"/>
    <row r="1542" s="244" customFormat="1"/>
    <row r="1543" s="244" customFormat="1"/>
    <row r="1544" s="244" customFormat="1"/>
    <row r="1545" s="244" customFormat="1"/>
    <row r="1546" s="244" customFormat="1"/>
    <row r="1547" s="244" customFormat="1"/>
    <row r="1548" s="244" customFormat="1"/>
    <row r="1549" s="244" customFormat="1"/>
    <row r="1550" s="244" customFormat="1"/>
    <row r="1551" s="244" customFormat="1"/>
    <row r="1552" s="244" customFormat="1"/>
    <row r="1553" s="244" customFormat="1"/>
    <row r="1554" s="244" customFormat="1"/>
    <row r="1555" s="244" customFormat="1"/>
    <row r="1556" s="244" customFormat="1"/>
    <row r="1557" s="244" customFormat="1"/>
    <row r="1558" s="244" customFormat="1"/>
    <row r="1559" s="244" customFormat="1"/>
    <row r="1560" s="244" customFormat="1"/>
    <row r="1561" s="244" customFormat="1"/>
    <row r="1562" s="244" customFormat="1"/>
    <row r="1563" s="244" customFormat="1"/>
    <row r="1564" s="244" customFormat="1"/>
    <row r="1565" s="244" customFormat="1"/>
    <row r="1566" s="244" customFormat="1"/>
    <row r="1567" s="244" customFormat="1"/>
    <row r="1568" s="244" customFormat="1"/>
    <row r="1569" s="244" customFormat="1"/>
    <row r="1570" s="244" customFormat="1"/>
    <row r="1571" s="244" customFormat="1"/>
    <row r="1572" s="244" customFormat="1"/>
    <row r="1573" s="244" customFormat="1"/>
    <row r="1574" s="244" customFormat="1"/>
    <row r="1575" s="244" customFormat="1"/>
    <row r="1576" s="244" customFormat="1"/>
    <row r="1577" s="244" customFormat="1"/>
    <row r="1578" s="244" customFormat="1"/>
    <row r="1579" s="244" customFormat="1"/>
    <row r="1580" s="244" customFormat="1"/>
    <row r="1581" s="244" customFormat="1"/>
    <row r="1582" s="244" customFormat="1"/>
    <row r="1583" s="244" customFormat="1"/>
    <row r="1584" s="244" customFormat="1"/>
    <row r="1585" s="244" customFormat="1"/>
    <row r="1586" s="244" customFormat="1"/>
    <row r="1587" s="244" customFormat="1"/>
    <row r="1588" s="244" customFormat="1"/>
    <row r="1589" s="244" customFormat="1"/>
    <row r="1590" s="244" customFormat="1"/>
    <row r="1591" s="244" customFormat="1"/>
    <row r="1592" s="244" customFormat="1"/>
    <row r="1593" s="244" customFormat="1"/>
    <row r="1594" s="244" customFormat="1"/>
    <row r="1595" s="244" customFormat="1"/>
    <row r="1596" s="244" customFormat="1"/>
    <row r="1597" s="244" customFormat="1"/>
    <row r="1598" s="244" customFormat="1"/>
    <row r="1599" s="244" customFormat="1"/>
    <row r="1600" s="244" customFormat="1"/>
    <row r="1601" s="244" customFormat="1"/>
    <row r="1602" s="244" customFormat="1"/>
    <row r="1603" s="244" customFormat="1"/>
    <row r="1604" s="244" customFormat="1"/>
    <row r="1605" s="244" customFormat="1"/>
    <row r="1606" s="244" customFormat="1"/>
    <row r="1607" s="244" customFormat="1"/>
    <row r="1608" s="244" customFormat="1"/>
    <row r="1609" s="244" customFormat="1"/>
    <row r="1610" s="244" customFormat="1"/>
    <row r="1611" s="244" customFormat="1"/>
    <row r="1612" s="244" customFormat="1"/>
    <row r="1613" s="244" customFormat="1"/>
    <row r="1614" s="244" customFormat="1"/>
    <row r="1615" s="244" customFormat="1"/>
    <row r="1616" s="244" customFormat="1"/>
    <row r="1617" s="244" customFormat="1"/>
    <row r="1618" s="244" customFormat="1"/>
    <row r="1619" s="244" customFormat="1"/>
    <row r="1620" s="244" customFormat="1"/>
    <row r="1621" s="244" customFormat="1"/>
    <row r="1622" s="244" customFormat="1"/>
    <row r="1623" s="244" customFormat="1"/>
    <row r="1624" s="244" customFormat="1"/>
    <row r="1625" s="244" customFormat="1"/>
    <row r="1626" s="244" customFormat="1"/>
    <row r="1627" s="244" customFormat="1"/>
    <row r="1628" s="244" customFormat="1"/>
    <row r="1629" s="244" customFormat="1"/>
    <row r="1630" s="244" customFormat="1"/>
    <row r="1631" s="244" customFormat="1"/>
    <row r="1632" s="244" customFormat="1"/>
    <row r="1633" s="244" customFormat="1"/>
    <row r="1634" s="244" customFormat="1"/>
    <row r="1635" s="244" customFormat="1"/>
    <row r="1636" s="244" customFormat="1"/>
    <row r="1637" s="244" customFormat="1"/>
    <row r="1638" s="244" customFormat="1"/>
    <row r="1639" s="244" customFormat="1"/>
    <row r="1640" s="244" customFormat="1"/>
    <row r="1641" s="244" customFormat="1"/>
    <row r="1642" s="244" customFormat="1"/>
    <row r="1643" s="244" customFormat="1"/>
    <row r="1644" s="244" customFormat="1"/>
    <row r="1645" s="244" customFormat="1"/>
    <row r="1646" s="244" customFormat="1"/>
    <row r="1647" s="244" customFormat="1"/>
    <row r="1648" s="244" customFormat="1"/>
    <row r="1649" s="244" customFormat="1"/>
    <row r="1650" s="244" customFormat="1"/>
    <row r="1651" s="244" customFormat="1"/>
    <row r="1652" s="244" customFormat="1"/>
    <row r="1653" s="244" customFormat="1"/>
    <row r="1654" s="244" customFormat="1"/>
    <row r="1655" s="244" customFormat="1"/>
    <row r="1656" s="244" customFormat="1"/>
    <row r="1657" s="244" customFormat="1"/>
    <row r="1658" s="244" customFormat="1"/>
    <row r="1659" s="244" customFormat="1"/>
    <row r="1660" s="244" customFormat="1"/>
    <row r="1661" s="244" customFormat="1"/>
    <row r="1662" s="244" customFormat="1"/>
    <row r="1663" s="244" customFormat="1"/>
    <row r="1664" s="244" customFormat="1"/>
    <row r="1665" s="244" customFormat="1"/>
    <row r="1666" s="244" customFormat="1"/>
    <row r="1667" s="244" customFormat="1"/>
    <row r="1668" s="244" customFormat="1"/>
    <row r="1669" s="244" customFormat="1"/>
    <row r="1670" s="244" customFormat="1"/>
    <row r="1671" s="244" customFormat="1"/>
    <row r="1672" s="244" customFormat="1"/>
    <row r="1673" s="244" customFormat="1"/>
    <row r="1674" s="244" customFormat="1"/>
    <row r="1675" s="244" customFormat="1"/>
    <row r="1676" s="244" customFormat="1"/>
    <row r="1677" s="244" customFormat="1"/>
    <row r="1678" s="244" customFormat="1"/>
    <row r="1679" s="244" customFormat="1"/>
    <row r="1680" s="244" customFormat="1"/>
    <row r="1681" s="244" customFormat="1"/>
    <row r="1682" s="244" customFormat="1"/>
    <row r="1683" s="244" customFormat="1"/>
    <row r="1684" s="244" customFormat="1"/>
    <row r="1685" s="244" customFormat="1"/>
    <row r="1686" s="244" customFormat="1"/>
    <row r="1687" s="244" customFormat="1"/>
    <row r="1688" s="244" customFormat="1"/>
    <row r="1689" s="244" customFormat="1"/>
    <row r="1690" s="244" customFormat="1"/>
    <row r="1691" s="244" customFormat="1"/>
    <row r="1692" s="244" customFormat="1"/>
    <row r="1693" s="244" customFormat="1"/>
    <row r="1694" s="244" customFormat="1"/>
    <row r="1695" s="244" customFormat="1"/>
    <row r="1696" s="244" customFormat="1"/>
    <row r="1697" s="244" customFormat="1"/>
    <row r="1698" s="244" customFormat="1"/>
    <row r="1699" s="244" customFormat="1"/>
    <row r="1700" s="244" customFormat="1"/>
    <row r="1701" s="244" customFormat="1"/>
    <row r="1702" s="244" customFormat="1"/>
    <row r="1703" s="244" customFormat="1"/>
    <row r="1704" s="244" customFormat="1"/>
    <row r="1705" s="244" customFormat="1"/>
    <row r="1706" s="244" customFormat="1"/>
    <row r="1707" s="244" customFormat="1"/>
    <row r="1708" s="244" customFormat="1"/>
    <row r="1709" s="244" customFormat="1"/>
    <row r="1710" s="244" customFormat="1"/>
    <row r="1711" s="244" customFormat="1"/>
    <row r="1712" s="244" customFormat="1"/>
    <row r="1713" s="244" customFormat="1"/>
    <row r="1714" s="244" customFormat="1"/>
    <row r="1715" s="244" customFormat="1"/>
    <row r="1716" s="244" customFormat="1"/>
    <row r="1717" s="244" customFormat="1"/>
    <row r="1718" s="244" customFormat="1"/>
    <row r="1719" s="244" customFormat="1"/>
    <row r="1720" s="244" customFormat="1"/>
    <row r="1721" s="244" customFormat="1"/>
    <row r="1722" s="244" customFormat="1"/>
    <row r="1723" s="244" customFormat="1"/>
    <row r="1724" s="244" customFormat="1"/>
    <row r="1725" s="244" customFormat="1"/>
    <row r="1726" s="244" customFormat="1"/>
    <row r="1727" s="244" customFormat="1"/>
    <row r="1728" s="244" customFormat="1"/>
    <row r="1729" s="244" customFormat="1"/>
    <row r="1730" s="244" customFormat="1"/>
    <row r="1731" s="244" customFormat="1"/>
    <row r="1732" s="244" customFormat="1"/>
    <row r="1733" s="244" customFormat="1"/>
    <row r="1734" s="244" customFormat="1"/>
    <row r="1735" s="244" customFormat="1"/>
    <row r="1736" s="244" customFormat="1"/>
    <row r="1737" s="244" customFormat="1"/>
    <row r="1738" s="244" customFormat="1"/>
    <row r="1739" s="244" customFormat="1"/>
    <row r="1740" s="244" customFormat="1"/>
    <row r="1741" s="244" customFormat="1"/>
    <row r="1742" s="244" customFormat="1"/>
    <row r="1743" s="244" customFormat="1"/>
    <row r="1744" s="244" customFormat="1"/>
    <row r="1745" s="244" customFormat="1"/>
    <row r="1746" s="244" customFormat="1"/>
    <row r="1747" s="244" customFormat="1"/>
    <row r="1748" s="244" customFormat="1"/>
    <row r="1749" s="244" customFormat="1"/>
    <row r="1750" s="244" customFormat="1"/>
    <row r="1751" s="244" customFormat="1"/>
    <row r="1752" s="244" customFormat="1"/>
    <row r="1753" s="244" customFormat="1"/>
    <row r="1754" s="244" customFormat="1"/>
    <row r="1755" s="244" customFormat="1"/>
    <row r="1756" s="244" customFormat="1"/>
    <row r="1757" s="244" customFormat="1"/>
    <row r="1758" s="244" customFormat="1"/>
    <row r="1759" s="244" customFormat="1"/>
    <row r="1760" s="244" customFormat="1"/>
    <row r="1761" s="244" customFormat="1"/>
    <row r="1762" s="244" customFormat="1"/>
    <row r="1763" s="244" customFormat="1"/>
    <row r="1764" s="244" customFormat="1"/>
    <row r="1765" s="244" customFormat="1"/>
    <row r="1766" s="244" customFormat="1"/>
    <row r="1767" s="244" customFormat="1"/>
    <row r="1768" s="244" customFormat="1"/>
    <row r="1769" s="244" customFormat="1"/>
    <row r="1770" s="244" customFormat="1"/>
    <row r="1771" s="244" customFormat="1"/>
    <row r="1772" s="244" customFormat="1"/>
    <row r="1773" s="244" customFormat="1"/>
    <row r="1774" s="244" customFormat="1"/>
    <row r="1775" s="244" customFormat="1"/>
    <row r="1776" s="244" customFormat="1"/>
    <row r="1777" s="244" customFormat="1"/>
    <row r="1778" s="244" customFormat="1"/>
    <row r="1779" s="244" customFormat="1"/>
    <row r="1780" s="244" customFormat="1"/>
    <row r="1781" s="244" customFormat="1"/>
    <row r="1782" s="244" customFormat="1"/>
    <row r="1783" s="244" customFormat="1"/>
    <row r="1784" s="244" customFormat="1"/>
    <row r="1785" s="244" customFormat="1"/>
    <row r="1786" s="244" customFormat="1"/>
    <row r="1787" s="244" customFormat="1"/>
    <row r="1788" s="244" customFormat="1"/>
    <row r="1789" s="244" customFormat="1"/>
    <row r="1790" s="244" customFormat="1"/>
    <row r="1791" s="244" customFormat="1"/>
    <row r="1792" s="244" customFormat="1"/>
    <row r="1793" s="244" customFormat="1"/>
    <row r="1794" s="244" customFormat="1"/>
    <row r="1795" s="244" customFormat="1"/>
    <row r="1796" s="244" customFormat="1"/>
    <row r="1797" s="244" customFormat="1"/>
    <row r="1798" s="244" customFormat="1"/>
    <row r="1799" s="244" customFormat="1"/>
    <row r="1800" s="244" customFormat="1"/>
    <row r="1801" s="244" customFormat="1"/>
    <row r="1802" s="244" customFormat="1"/>
    <row r="1803" s="244" customFormat="1"/>
    <row r="1804" s="244" customFormat="1"/>
    <row r="1805" s="244" customFormat="1"/>
    <row r="1806" s="244" customFormat="1"/>
    <row r="1807" s="244" customFormat="1"/>
    <row r="1808" s="244" customFormat="1"/>
    <row r="1809" s="244" customFormat="1"/>
    <row r="1810" s="244" customFormat="1"/>
    <row r="1811" s="244" customFormat="1"/>
    <row r="1812" s="244" customFormat="1"/>
    <row r="1813" s="244" customFormat="1"/>
    <row r="1814" s="244" customFormat="1"/>
    <row r="1815" s="244" customFormat="1"/>
    <row r="1816" s="244" customFormat="1"/>
    <row r="1817" s="244" customFormat="1"/>
    <row r="1818" s="244" customFormat="1"/>
    <row r="1819" s="244" customFormat="1"/>
    <row r="1820" s="244" customFormat="1"/>
    <row r="1821" s="244" customFormat="1"/>
    <row r="1822" s="244" customFormat="1"/>
    <row r="1823" s="244" customFormat="1"/>
    <row r="1824" s="244" customFormat="1"/>
    <row r="1825" s="244" customFormat="1"/>
    <row r="1826" s="244" customFormat="1"/>
    <row r="1827" s="244" customFormat="1"/>
    <row r="1828" s="244" customFormat="1"/>
    <row r="1829" s="244" customFormat="1"/>
    <row r="1830" s="244" customFormat="1"/>
    <row r="1831" s="244" customFormat="1"/>
    <row r="1832" s="244" customFormat="1"/>
    <row r="1833" s="244" customFormat="1"/>
    <row r="1834" s="244" customFormat="1"/>
    <row r="1835" s="244" customFormat="1"/>
    <row r="1836" s="244" customFormat="1"/>
    <row r="1837" s="244" customFormat="1"/>
    <row r="1838" s="244" customFormat="1"/>
    <row r="1839" s="244" customFormat="1"/>
    <row r="1840" s="244" customFormat="1"/>
    <row r="1841" s="244" customFormat="1"/>
    <row r="1842" s="244" customFormat="1"/>
    <row r="1843" s="244" customFormat="1"/>
    <row r="1844" s="244" customFormat="1"/>
    <row r="1845" s="244" customFormat="1"/>
    <row r="1846" s="244" customFormat="1"/>
    <row r="1847" s="244" customFormat="1"/>
    <row r="1848" s="244" customFormat="1"/>
    <row r="1849" s="244" customFormat="1"/>
    <row r="1850" s="244" customFormat="1"/>
    <row r="1851" s="244" customFormat="1"/>
    <row r="1852" s="244" customFormat="1"/>
    <row r="1853" s="244" customFormat="1"/>
    <row r="1854" s="244" customFormat="1"/>
    <row r="1855" s="244" customFormat="1"/>
    <row r="1856" s="244" customFormat="1"/>
    <row r="1857" s="244" customFormat="1"/>
    <row r="1858" s="244" customFormat="1"/>
    <row r="1859" s="244" customFormat="1"/>
    <row r="1860" s="244" customFormat="1"/>
    <row r="1861" s="244" customFormat="1"/>
    <row r="1862" s="244" customFormat="1"/>
    <row r="1863" s="244" customFormat="1"/>
    <row r="1864" s="244" customFormat="1"/>
    <row r="1865" s="244" customFormat="1"/>
    <row r="1866" s="244" customFormat="1"/>
    <row r="1867" s="244" customFormat="1"/>
    <row r="1868" s="244" customFormat="1"/>
    <row r="1869" s="244" customFormat="1"/>
    <row r="1870" s="244" customFormat="1"/>
    <row r="1871" s="244" customFormat="1"/>
    <row r="1872" s="244" customFormat="1"/>
    <row r="1873" s="244" customFormat="1"/>
    <row r="1874" s="244" customFormat="1"/>
    <row r="1875" s="244" customFormat="1"/>
    <row r="1876" s="244" customFormat="1"/>
    <row r="1877" s="244" customFormat="1"/>
    <row r="1878" s="244" customFormat="1"/>
    <row r="1879" s="244" customFormat="1"/>
    <row r="1880" s="244" customFormat="1"/>
    <row r="1881" s="244" customFormat="1"/>
    <row r="1882" s="244" customFormat="1"/>
    <row r="1883" s="244" customFormat="1"/>
    <row r="1884" s="244" customFormat="1"/>
    <row r="1885" s="244" customFormat="1"/>
    <row r="1886" s="244" customFormat="1"/>
    <row r="1887" s="244" customFormat="1"/>
    <row r="1888" s="244" customFormat="1"/>
    <row r="1889" s="244" customFormat="1"/>
    <row r="1890" s="244" customFormat="1"/>
    <row r="1891" s="244" customFormat="1"/>
    <row r="1892" s="244" customFormat="1"/>
    <row r="1893" s="244" customFormat="1"/>
    <row r="1894" s="244" customFormat="1"/>
    <row r="1895" s="244" customFormat="1"/>
    <row r="1896" s="244" customFormat="1"/>
    <row r="1897" s="244" customFormat="1"/>
    <row r="1898" s="244" customFormat="1"/>
    <row r="1899" s="244" customFormat="1"/>
    <row r="1900" s="244" customFormat="1"/>
    <row r="1901" s="244" customFormat="1"/>
    <row r="1902" s="244" customFormat="1"/>
    <row r="1903" s="244" customFormat="1"/>
    <row r="1904" s="244" customFormat="1"/>
    <row r="1905" s="244" customFormat="1"/>
    <row r="1906" s="244" customFormat="1"/>
    <row r="1907" s="244" customFormat="1"/>
    <row r="1908" s="244" customFormat="1"/>
    <row r="1909" s="244" customFormat="1"/>
    <row r="1910" s="244" customFormat="1"/>
    <row r="1911" s="244" customFormat="1"/>
    <row r="1912" s="244" customFormat="1"/>
    <row r="1913" s="244" customFormat="1"/>
    <row r="1914" s="244" customFormat="1"/>
    <row r="1915" s="244" customFormat="1"/>
    <row r="1916" s="244" customFormat="1"/>
    <row r="1917" s="244" customFormat="1"/>
    <row r="1918" s="244" customFormat="1"/>
    <row r="1919" s="244" customFormat="1"/>
    <row r="1920" s="244" customFormat="1"/>
    <row r="1921" s="244" customFormat="1"/>
    <row r="1922" s="244" customFormat="1"/>
    <row r="1923" s="244" customFormat="1"/>
    <row r="1924" s="244" customFormat="1"/>
    <row r="1925" s="244" customFormat="1"/>
    <row r="1926" s="244" customFormat="1"/>
    <row r="1927" s="244" customFormat="1"/>
    <row r="1928" s="244" customFormat="1"/>
    <row r="1929" s="244" customFormat="1"/>
    <row r="1930" s="244" customFormat="1"/>
    <row r="1931" s="244" customFormat="1"/>
    <row r="1932" s="244" customFormat="1"/>
    <row r="1933" s="244" customFormat="1"/>
    <row r="1934" s="244" customFormat="1"/>
    <row r="1935" s="244" customFormat="1"/>
    <row r="1936" s="244" customFormat="1"/>
    <row r="1937" s="244" customFormat="1"/>
    <row r="1938" s="244" customFormat="1"/>
    <row r="1939" s="244" customFormat="1"/>
    <row r="1940" s="244" customFormat="1"/>
    <row r="1941" s="244" customFormat="1"/>
    <row r="1942" s="244" customFormat="1"/>
    <row r="1943" s="244" customFormat="1"/>
    <row r="1944" s="244" customFormat="1"/>
    <row r="1945" s="244" customFormat="1"/>
    <row r="1946" s="244" customFormat="1"/>
    <row r="1947" s="244" customFormat="1"/>
    <row r="1948" s="244" customFormat="1"/>
    <row r="1949" s="244" customFormat="1"/>
    <row r="1950" s="244" customFormat="1"/>
    <row r="1951" s="244" customFormat="1"/>
    <row r="1952" s="244" customFormat="1"/>
    <row r="1953" s="244" customFormat="1"/>
    <row r="1954" s="244" customFormat="1"/>
    <row r="1955" s="244" customFormat="1"/>
    <row r="1956" s="244" customFormat="1"/>
    <row r="1957" s="244" customFormat="1"/>
    <row r="1958" s="244" customFormat="1"/>
    <row r="1959" s="244" customFormat="1"/>
    <row r="1960" s="244" customFormat="1"/>
    <row r="1961" s="244" customFormat="1"/>
    <row r="1962" s="244" customFormat="1"/>
    <row r="1963" s="244" customFormat="1"/>
    <row r="1964" s="244" customFormat="1"/>
    <row r="1965" s="244" customFormat="1"/>
    <row r="1966" s="244" customFormat="1"/>
    <row r="1967" s="244" customFormat="1"/>
    <row r="1968" s="244" customFormat="1"/>
    <row r="1969" s="244" customFormat="1"/>
    <row r="1970" s="244" customFormat="1"/>
    <row r="1971" s="244" customFormat="1"/>
    <row r="1972" s="244" customFormat="1"/>
    <row r="1973" s="244" customFormat="1"/>
    <row r="1974" s="244" customFormat="1"/>
    <row r="1975" s="244" customFormat="1"/>
    <row r="1976" s="244" customFormat="1"/>
    <row r="1977" s="244" customFormat="1"/>
    <row r="1978" s="244" customFormat="1"/>
    <row r="1979" s="244" customFormat="1"/>
    <row r="1980" s="244" customFormat="1"/>
    <row r="1981" s="244" customFormat="1"/>
    <row r="1982" s="244" customFormat="1"/>
    <row r="1983" s="244" customFormat="1"/>
    <row r="1984" s="244" customFormat="1"/>
    <row r="1985" s="244" customFormat="1"/>
    <row r="1986" s="244" customFormat="1"/>
    <row r="1987" s="244" customFormat="1"/>
    <row r="1988" s="244" customFormat="1"/>
    <row r="1989" s="244" customFormat="1"/>
    <row r="1990" s="244" customFormat="1"/>
    <row r="1991" s="244" customFormat="1"/>
    <row r="1992" s="244" customFormat="1"/>
    <row r="1993" s="244" customFormat="1"/>
    <row r="1994" s="244" customFormat="1"/>
    <row r="1995" s="244" customFormat="1"/>
    <row r="1996" s="244" customFormat="1"/>
    <row r="1997" s="244" customFormat="1"/>
    <row r="1998" s="244" customFormat="1"/>
    <row r="1999" s="244" customFormat="1"/>
    <row r="2000" s="244" customFormat="1"/>
    <row r="2001" s="244" customFormat="1"/>
    <row r="2002" s="244" customFormat="1"/>
    <row r="2003" s="244" customFormat="1"/>
    <row r="2004" s="244" customFormat="1"/>
    <row r="2005" s="244" customFormat="1"/>
    <row r="2006" s="244" customFormat="1"/>
    <row r="2007" s="244" customFormat="1"/>
    <row r="2008" s="244" customFormat="1"/>
    <row r="2009" s="244" customFormat="1"/>
    <row r="2010" s="244" customFormat="1"/>
    <row r="2011" s="244" customFormat="1"/>
    <row r="2012" s="244" customFormat="1"/>
    <row r="2013" s="244" customFormat="1"/>
    <row r="2014" s="244" customFormat="1"/>
    <row r="2015" s="244" customFormat="1"/>
    <row r="2016" s="244" customFormat="1"/>
    <row r="2017" s="244" customFormat="1"/>
    <row r="2018" s="244" customFormat="1"/>
    <row r="2019" s="244" customFormat="1"/>
    <row r="2020" s="244" customFormat="1"/>
    <row r="2021" s="244" customFormat="1"/>
    <row r="2022" s="244" customFormat="1"/>
    <row r="2023" s="244" customFormat="1"/>
    <row r="2024" s="244" customFormat="1"/>
    <row r="2025" s="244" customFormat="1"/>
    <row r="2026" s="244" customFormat="1"/>
    <row r="2027" s="244" customFormat="1"/>
    <row r="2028" s="244" customFormat="1"/>
    <row r="2029" s="244" customFormat="1"/>
    <row r="2030" s="244" customFormat="1"/>
    <row r="2031" s="244" customFormat="1"/>
    <row r="2032" s="244" customFormat="1"/>
    <row r="2033" s="244" customFormat="1"/>
    <row r="2034" s="244" customFormat="1"/>
    <row r="2035" s="244" customFormat="1"/>
    <row r="2036" s="244" customFormat="1"/>
    <row r="2037" s="244" customFormat="1"/>
    <row r="2038" s="244" customFormat="1"/>
    <row r="2039" s="244" customFormat="1"/>
    <row r="2040" s="244" customFormat="1"/>
    <row r="2041" s="244" customFormat="1"/>
    <row r="2042" s="244" customFormat="1"/>
    <row r="2043" s="244" customFormat="1"/>
    <row r="2044" s="244" customFormat="1"/>
    <row r="2045" s="244" customFormat="1"/>
    <row r="2046" s="244" customFormat="1"/>
    <row r="2047" s="244" customFormat="1"/>
    <row r="2048" s="244" customFormat="1"/>
    <row r="2049" s="244" customFormat="1"/>
    <row r="2050" s="244" customFormat="1"/>
    <row r="2051" s="244" customFormat="1"/>
    <row r="2052" s="244" customFormat="1"/>
    <row r="2053" s="244" customFormat="1"/>
    <row r="2054" s="244" customFormat="1"/>
    <row r="2055" s="244" customFormat="1"/>
    <row r="2056" s="244" customFormat="1"/>
    <row r="2057" s="244" customFormat="1"/>
    <row r="2058" s="244" customFormat="1"/>
    <row r="2059" s="244" customFormat="1"/>
    <row r="2060" s="244" customFormat="1"/>
    <row r="2061" s="244" customFormat="1"/>
    <row r="2062" s="244" customFormat="1"/>
    <row r="2063" s="244" customFormat="1"/>
    <row r="2064" s="244" customFormat="1"/>
    <row r="2065" s="244" customFormat="1"/>
    <row r="2066" s="244" customFormat="1"/>
    <row r="2067" s="244" customFormat="1"/>
    <row r="2068" s="244" customFormat="1"/>
    <row r="2069" s="244" customFormat="1"/>
    <row r="2070" s="244" customFormat="1"/>
    <row r="2071" s="244" customFormat="1"/>
    <row r="2072" s="244" customFormat="1"/>
    <row r="2073" s="244" customFormat="1"/>
    <row r="2074" s="244" customFormat="1"/>
    <row r="2075" s="244" customFormat="1"/>
    <row r="2076" s="244" customFormat="1"/>
    <row r="2077" s="244" customFormat="1"/>
    <row r="2078" s="244" customFormat="1"/>
    <row r="2079" s="244" customFormat="1"/>
    <row r="2080" s="244" customFormat="1"/>
    <row r="2081" s="244" customFormat="1"/>
    <row r="2082" s="244" customFormat="1"/>
    <row r="2083" s="244" customFormat="1"/>
    <row r="2084" s="244" customFormat="1"/>
    <row r="2085" s="244" customFormat="1"/>
    <row r="2086" s="244" customFormat="1"/>
    <row r="2087" s="244" customFormat="1"/>
    <row r="2088" s="244" customFormat="1"/>
    <row r="2089" s="244" customFormat="1"/>
    <row r="2090" s="244" customFormat="1"/>
    <row r="2091" s="244" customFormat="1"/>
    <row r="2092" s="244" customFormat="1"/>
    <row r="2093" s="244" customFormat="1"/>
    <row r="2094" s="244" customFormat="1"/>
    <row r="2095" s="244" customFormat="1"/>
    <row r="2096" s="244" customFormat="1"/>
    <row r="2097" s="244" customFormat="1"/>
    <row r="2098" s="244" customFormat="1"/>
    <row r="2099" s="244" customFormat="1"/>
    <row r="2100" s="244" customFormat="1"/>
    <row r="2101" s="244" customFormat="1"/>
    <row r="2102" s="244" customFormat="1"/>
    <row r="2103" s="244" customFormat="1"/>
    <row r="2104" s="244" customFormat="1"/>
    <row r="2105" s="244" customFormat="1"/>
    <row r="2106" s="244" customFormat="1"/>
    <row r="2107" s="244" customFormat="1"/>
    <row r="2108" s="244" customFormat="1"/>
    <row r="2109" s="244" customFormat="1"/>
    <row r="2110" s="244" customFormat="1"/>
    <row r="2111" s="244" customFormat="1"/>
    <row r="2112" s="244" customFormat="1"/>
    <row r="2113" s="244" customFormat="1"/>
    <row r="2114" s="244" customFormat="1"/>
    <row r="2115" s="244" customFormat="1"/>
    <row r="2116" s="244" customFormat="1"/>
    <row r="2117" s="244" customFormat="1"/>
    <row r="2118" s="244" customFormat="1"/>
    <row r="2119" s="244" customFormat="1"/>
    <row r="2120" s="244" customFormat="1"/>
    <row r="2121" s="244" customFormat="1"/>
    <row r="2122" s="244" customFormat="1"/>
    <row r="2123" s="244" customFormat="1"/>
    <row r="2124" s="244" customFormat="1"/>
    <row r="2125" s="244" customFormat="1"/>
    <row r="2126" s="244" customFormat="1"/>
    <row r="2127" s="244" customFormat="1"/>
    <row r="2128" s="244" customFormat="1"/>
    <row r="2129" s="244" customFormat="1"/>
    <row r="2130" s="244" customFormat="1"/>
    <row r="2131" s="244" customFormat="1"/>
    <row r="2132" s="244" customFormat="1"/>
    <row r="2133" s="244" customFormat="1"/>
    <row r="2134" s="244" customFormat="1"/>
    <row r="2135" s="244" customFormat="1"/>
    <row r="2136" s="244" customFormat="1"/>
    <row r="2137" s="244" customFormat="1"/>
    <row r="2138" s="244" customFormat="1"/>
    <row r="2139" s="244" customFormat="1"/>
    <row r="2140" s="244" customFormat="1"/>
    <row r="2141" s="244" customFormat="1"/>
    <row r="2142" s="244" customFormat="1"/>
    <row r="2143" s="244" customFormat="1"/>
    <row r="2144" s="244" customFormat="1"/>
    <row r="2145" s="244" customFormat="1"/>
    <row r="2146" s="244" customFormat="1"/>
    <row r="2147" s="244" customFormat="1"/>
    <row r="2148" s="244" customFormat="1"/>
    <row r="2149" s="244" customFormat="1"/>
    <row r="2150" s="244" customFormat="1"/>
    <row r="2151" s="244" customFormat="1"/>
    <row r="2152" s="244" customFormat="1"/>
    <row r="2153" s="244" customFormat="1"/>
    <row r="2154" s="244" customFormat="1"/>
    <row r="2155" s="244" customFormat="1"/>
    <row r="2156" s="244" customFormat="1"/>
    <row r="2157" s="244" customFormat="1"/>
    <row r="2158" s="244" customFormat="1"/>
    <row r="2159" s="244" customFormat="1"/>
    <row r="2160" s="244" customFormat="1"/>
    <row r="2161" s="244" customFormat="1"/>
    <row r="2162" s="244" customFormat="1"/>
    <row r="2163" s="244" customFormat="1"/>
    <row r="2164" s="244" customFormat="1"/>
    <row r="2165" s="244" customFormat="1"/>
    <row r="2166" s="244" customFormat="1"/>
    <row r="2167" s="244" customFormat="1"/>
    <row r="2168" s="244" customFormat="1"/>
    <row r="2169" s="244" customFormat="1"/>
    <row r="2170" s="244" customFormat="1"/>
    <row r="2171" s="244" customFormat="1"/>
    <row r="2172" s="244" customFormat="1"/>
    <row r="2173" s="244" customFormat="1"/>
    <row r="2174" s="244" customFormat="1"/>
    <row r="2175" s="244" customFormat="1"/>
    <row r="2176" s="244" customFormat="1"/>
    <row r="2177" s="244" customFormat="1"/>
    <row r="2178" s="244" customFormat="1"/>
    <row r="2179" s="244" customFormat="1"/>
    <row r="2180" s="244" customFormat="1"/>
    <row r="2181" s="244" customFormat="1"/>
    <row r="2182" s="244" customFormat="1"/>
    <row r="2183" s="244" customFormat="1"/>
    <row r="2184" s="244" customFormat="1"/>
    <row r="2185" s="244" customFormat="1"/>
    <row r="2186" s="244" customFormat="1"/>
    <row r="2187" s="244" customFormat="1"/>
    <row r="2188" s="244" customFormat="1"/>
    <row r="2189" s="244" customFormat="1"/>
    <row r="2190" s="244" customFormat="1"/>
    <row r="2191" s="244" customFormat="1"/>
    <row r="2192" s="244" customFormat="1"/>
    <row r="2193" s="244" customFormat="1"/>
    <row r="2194" s="244" customFormat="1"/>
    <row r="2195" s="244" customFormat="1"/>
    <row r="2196" s="244" customFormat="1"/>
    <row r="2197" s="244" customFormat="1"/>
    <row r="2198" s="244" customFormat="1"/>
    <row r="2199" s="244" customFormat="1"/>
    <row r="2200" s="244" customFormat="1"/>
    <row r="2201" s="244" customFormat="1"/>
    <row r="2202" s="244" customFormat="1"/>
    <row r="2203" s="244" customFormat="1"/>
    <row r="2204" s="244" customFormat="1"/>
    <row r="2205" s="244" customFormat="1"/>
    <row r="2206" s="244" customFormat="1"/>
    <row r="2207" s="244" customFormat="1"/>
    <row r="2208" s="244" customFormat="1"/>
    <row r="2209" s="244" customFormat="1"/>
    <row r="2210" s="244" customFormat="1"/>
    <row r="2211" s="244" customFormat="1"/>
    <row r="2212" s="244" customFormat="1"/>
    <row r="2213" s="244" customFormat="1"/>
    <row r="2214" s="244" customFormat="1"/>
    <row r="2215" s="244" customFormat="1"/>
    <row r="2216" s="244" customFormat="1"/>
    <row r="2217" s="244" customFormat="1"/>
    <row r="2218" s="244" customFormat="1"/>
    <row r="2219" s="244" customFormat="1"/>
    <row r="2220" s="244" customFormat="1"/>
    <row r="2221" s="244" customFormat="1"/>
    <row r="2222" s="244" customFormat="1"/>
    <row r="2223" s="244" customFormat="1"/>
    <row r="2224" s="244" customFormat="1"/>
    <row r="2225" s="244" customFormat="1"/>
    <row r="2226" s="244" customFormat="1"/>
    <row r="2227" s="244" customFormat="1"/>
    <row r="2228" s="244" customFormat="1"/>
    <row r="2229" s="244" customFormat="1"/>
    <row r="2230" s="244" customFormat="1"/>
    <row r="2231" s="244" customFormat="1"/>
    <row r="2232" s="244" customFormat="1"/>
    <row r="2233" s="244" customFormat="1"/>
    <row r="2234" s="244" customFormat="1"/>
    <row r="2235" s="244" customFormat="1"/>
    <row r="2236" s="244" customFormat="1"/>
    <row r="2237" s="244" customFormat="1"/>
    <row r="2238" s="244" customFormat="1"/>
    <row r="2239" s="244" customFormat="1"/>
    <row r="2240" s="244" customFormat="1"/>
    <row r="2241" s="244" customFormat="1"/>
    <row r="2242" s="244" customFormat="1"/>
    <row r="2243" s="244" customFormat="1"/>
    <row r="2244" s="244" customFormat="1"/>
    <row r="2245" s="244" customFormat="1"/>
    <row r="2246" s="244" customFormat="1"/>
    <row r="2247" s="244" customFormat="1"/>
    <row r="2248" s="244" customFormat="1"/>
    <row r="2249" s="244" customFormat="1"/>
    <row r="2250" s="244" customFormat="1"/>
    <row r="2251" s="244" customFormat="1"/>
    <row r="2252" s="244" customFormat="1"/>
    <row r="2253" s="244" customFormat="1"/>
    <row r="2254" s="244" customFormat="1"/>
    <row r="2255" s="244" customFormat="1"/>
    <row r="2256" s="244" customFormat="1"/>
    <row r="2257" s="244" customFormat="1"/>
    <row r="2258" s="244" customFormat="1"/>
    <row r="2259" s="244" customFormat="1"/>
    <row r="2260" s="244" customFormat="1"/>
    <row r="2261" s="244" customFormat="1"/>
    <row r="2262" s="244" customFormat="1"/>
    <row r="2263" s="244" customFormat="1"/>
    <row r="2264" s="244" customFormat="1"/>
    <row r="2265" s="244" customFormat="1"/>
    <row r="2266" s="244" customFormat="1"/>
    <row r="2267" s="244" customFormat="1"/>
    <row r="2268" s="244" customFormat="1"/>
    <row r="2269" s="244" customFormat="1"/>
    <row r="2270" s="244" customFormat="1"/>
    <row r="2271" s="244" customFormat="1"/>
    <row r="2272" s="244" customFormat="1"/>
    <row r="2273" s="244" customFormat="1"/>
    <row r="2274" s="244" customFormat="1"/>
    <row r="2275" s="244" customFormat="1"/>
    <row r="2276" s="244" customFormat="1"/>
    <row r="2277" s="244" customFormat="1"/>
    <row r="2278" s="244" customFormat="1"/>
    <row r="2279" s="244" customFormat="1"/>
    <row r="2280" s="244" customFormat="1"/>
    <row r="2281" s="244" customFormat="1"/>
    <row r="2282" s="244" customFormat="1"/>
    <row r="2283" s="244" customFormat="1"/>
    <row r="2284" s="244" customFormat="1"/>
    <row r="2285" s="244" customFormat="1"/>
    <row r="2286" s="244" customFormat="1"/>
    <row r="2287" s="244" customFormat="1"/>
    <row r="2288" s="244" customFormat="1"/>
    <row r="2289" s="244" customFormat="1"/>
    <row r="2290" s="244" customFormat="1"/>
    <row r="2291" s="244" customFormat="1"/>
    <row r="2292" s="244" customFormat="1"/>
    <row r="2293" s="244" customFormat="1"/>
    <row r="2294" s="244" customFormat="1"/>
    <row r="2295" s="244" customFormat="1"/>
    <row r="2296" s="244" customFormat="1"/>
    <row r="2297" s="244" customFormat="1"/>
    <row r="2298" s="244" customFormat="1"/>
    <row r="2299" s="244" customFormat="1"/>
    <row r="2300" s="244" customFormat="1"/>
    <row r="2301" s="244" customFormat="1"/>
    <row r="2302" s="244" customFormat="1"/>
    <row r="2303" s="244" customFormat="1"/>
    <row r="2304" s="244" customFormat="1"/>
    <row r="2305" s="244" customFormat="1"/>
    <row r="2306" s="244" customFormat="1"/>
    <row r="2307" s="244" customFormat="1"/>
    <row r="2308" s="244" customFormat="1"/>
    <row r="2309" s="244" customFormat="1"/>
    <row r="2310" s="244" customFormat="1"/>
    <row r="2311" s="244" customFormat="1"/>
    <row r="2312" s="244" customFormat="1"/>
    <row r="2313" s="244" customFormat="1"/>
    <row r="2314" s="244" customFormat="1"/>
    <row r="2315" s="244" customFormat="1"/>
    <row r="2316" s="244" customFormat="1"/>
    <row r="2317" s="244" customFormat="1"/>
    <row r="2318" s="244" customFormat="1"/>
    <row r="2319" s="244" customFormat="1"/>
    <row r="2320" s="244" customFormat="1"/>
    <row r="2321" s="244" customFormat="1"/>
    <row r="2322" s="244" customFormat="1"/>
    <row r="2323" s="244" customFormat="1"/>
    <row r="2324" s="244" customFormat="1"/>
    <row r="2325" s="244" customFormat="1"/>
    <row r="2326" s="244" customFormat="1"/>
    <row r="2327" s="244" customFormat="1"/>
    <row r="2328" s="244" customFormat="1"/>
    <row r="2329" s="244" customFormat="1"/>
    <row r="2330" s="244" customFormat="1"/>
    <row r="2331" s="244" customFormat="1"/>
    <row r="2332" s="244" customFormat="1"/>
    <row r="2333" s="244" customFormat="1"/>
    <row r="2334" s="244" customFormat="1"/>
    <row r="2335" s="244" customFormat="1"/>
    <row r="2336" s="244" customFormat="1"/>
    <row r="2337" s="244" customFormat="1"/>
    <row r="2338" s="244" customFormat="1"/>
    <row r="2339" s="244" customFormat="1"/>
    <row r="2340" s="244" customFormat="1"/>
    <row r="2341" s="244" customFormat="1"/>
    <row r="2342" s="244" customFormat="1"/>
    <row r="2343" s="244" customFormat="1"/>
    <row r="2344" s="244" customFormat="1"/>
    <row r="2345" s="244" customFormat="1"/>
    <row r="2346" s="244" customFormat="1"/>
    <row r="2347" s="244" customFormat="1"/>
    <row r="2348" s="244" customFormat="1"/>
    <row r="2349" s="244" customFormat="1"/>
    <row r="2350" s="244" customFormat="1"/>
    <row r="2351" s="244" customFormat="1"/>
    <row r="2352" s="244" customFormat="1"/>
    <row r="2353" s="244" customFormat="1"/>
    <row r="2354" s="244" customFormat="1"/>
    <row r="2355" s="244" customFormat="1"/>
    <row r="2356" s="244" customFormat="1"/>
    <row r="2357" s="244" customFormat="1"/>
    <row r="2358" s="244" customFormat="1"/>
    <row r="2359" s="244" customFormat="1"/>
    <row r="2360" s="244" customFormat="1"/>
    <row r="2361" s="244" customFormat="1"/>
    <row r="2362" s="244" customFormat="1"/>
    <row r="2363" s="244" customFormat="1"/>
    <row r="2364" s="244" customFormat="1"/>
    <row r="2365" s="244" customFormat="1"/>
    <row r="2366" s="244" customFormat="1"/>
    <row r="2367" s="244" customFormat="1"/>
    <row r="2368" s="244" customFormat="1"/>
    <row r="2369" s="244" customFormat="1"/>
    <row r="2370" s="244" customFormat="1"/>
    <row r="2371" s="244" customFormat="1"/>
    <row r="2372" s="244" customFormat="1"/>
    <row r="2373" s="244" customFormat="1"/>
    <row r="2374" s="244" customFormat="1"/>
    <row r="2375" s="244" customFormat="1"/>
    <row r="2376" s="244" customFormat="1"/>
    <row r="2377" s="244" customFormat="1"/>
    <row r="2378" s="244" customFormat="1"/>
    <row r="2379" s="244" customFormat="1"/>
    <row r="2380" s="244" customFormat="1"/>
    <row r="2381" s="244" customFormat="1"/>
    <row r="2382" s="244" customFormat="1"/>
    <row r="2383" s="244" customFormat="1"/>
    <row r="2384" s="244" customFormat="1"/>
    <row r="2385" s="244" customFormat="1"/>
    <row r="2386" s="244" customFormat="1"/>
    <row r="2387" s="244" customFormat="1"/>
    <row r="2388" s="244" customFormat="1"/>
    <row r="2389" s="244" customFormat="1"/>
    <row r="2390" s="244" customFormat="1"/>
    <row r="2391" s="244" customFormat="1"/>
    <row r="2392" s="244" customFormat="1"/>
    <row r="2393" s="244" customFormat="1"/>
    <row r="2394" s="244" customFormat="1"/>
    <row r="2395" s="244" customFormat="1"/>
    <row r="2396" s="244" customFormat="1"/>
    <row r="2397" s="244" customFormat="1"/>
    <row r="2398" s="244" customFormat="1"/>
    <row r="2399" s="244" customFormat="1"/>
    <row r="2400" s="244" customFormat="1"/>
    <row r="2401" s="244" customFormat="1"/>
    <row r="2402" s="244" customFormat="1"/>
    <row r="2403" s="244" customFormat="1"/>
    <row r="2404" s="244" customFormat="1"/>
    <row r="2405" s="244" customFormat="1"/>
    <row r="2406" s="244" customFormat="1"/>
    <row r="2407" s="244" customFormat="1"/>
    <row r="2408" s="244" customFormat="1"/>
    <row r="2409" s="244" customFormat="1"/>
    <row r="2410" s="244" customFormat="1"/>
    <row r="2411" s="244" customFormat="1"/>
    <row r="2412" s="244" customFormat="1"/>
    <row r="2413" s="244" customFormat="1"/>
    <row r="2414" s="244" customFormat="1"/>
    <row r="2415" s="244" customFormat="1"/>
    <row r="2416" s="244" customFormat="1"/>
    <row r="2417" s="244" customFormat="1"/>
    <row r="2418" s="244" customFormat="1"/>
    <row r="2419" s="244" customFormat="1"/>
    <row r="2420" s="244" customFormat="1"/>
    <row r="2421" s="244" customFormat="1"/>
    <row r="2422" s="244" customFormat="1"/>
    <row r="2423" s="244" customFormat="1"/>
    <row r="2424" s="244" customFormat="1"/>
    <row r="2425" s="244" customFormat="1"/>
    <row r="2426" s="244" customFormat="1"/>
    <row r="2427" s="244" customFormat="1"/>
    <row r="2428" s="244" customFormat="1"/>
    <row r="2429" s="244" customFormat="1"/>
    <row r="2430" s="244" customFormat="1"/>
    <row r="2431" s="244" customFormat="1"/>
    <row r="2432" s="244" customFormat="1"/>
    <row r="2433" s="244" customFormat="1"/>
    <row r="2434" s="244" customFormat="1"/>
    <row r="2435" s="244" customFormat="1"/>
    <row r="2436" s="244" customFormat="1"/>
    <row r="2437" s="244" customFormat="1"/>
    <row r="2438" s="244" customFormat="1"/>
    <row r="2439" s="244" customFormat="1"/>
    <row r="2440" s="244" customFormat="1"/>
    <row r="2441" s="244" customFormat="1"/>
    <row r="2442" s="244" customFormat="1"/>
    <row r="2443" s="244" customFormat="1"/>
    <row r="2444" s="244" customFormat="1"/>
    <row r="2445" s="244" customFormat="1"/>
    <row r="2446" s="244" customFormat="1"/>
    <row r="2447" s="244" customFormat="1"/>
    <row r="2448" s="244" customFormat="1"/>
    <row r="2449" s="244" customFormat="1"/>
    <row r="2450" s="244" customFormat="1"/>
    <row r="2451" s="244" customFormat="1"/>
    <row r="2452" s="244" customFormat="1"/>
    <row r="2453" s="244" customFormat="1"/>
    <row r="2454" s="244" customFormat="1"/>
    <row r="2455" s="244" customFormat="1"/>
    <row r="2456" s="244" customFormat="1"/>
    <row r="2457" s="244" customFormat="1"/>
    <row r="2458" s="244" customFormat="1"/>
    <row r="2459" s="244" customFormat="1"/>
    <row r="2460" s="244" customFormat="1"/>
    <row r="2461" s="244" customFormat="1"/>
    <row r="2462" s="244" customFormat="1"/>
    <row r="2463" s="244" customFormat="1"/>
    <row r="2464" s="244" customFormat="1"/>
    <row r="2465" s="244" customFormat="1"/>
    <row r="2466" s="244" customFormat="1"/>
    <row r="2467" s="244" customFormat="1"/>
    <row r="2468" s="244" customFormat="1"/>
    <row r="2469" s="244" customFormat="1"/>
    <row r="2470" s="244" customFormat="1"/>
    <row r="2471" s="244" customFormat="1"/>
    <row r="2472" s="244" customFormat="1"/>
    <row r="2473" s="244" customFormat="1"/>
    <row r="2474" s="244" customFormat="1"/>
    <row r="2475" s="244" customFormat="1"/>
    <row r="2476" s="244" customFormat="1"/>
    <row r="2477" s="244" customFormat="1"/>
    <row r="2478" s="244" customFormat="1"/>
    <row r="2479" s="244" customFormat="1"/>
    <row r="2480" s="244" customFormat="1"/>
    <row r="2481" s="244" customFormat="1"/>
    <row r="2482" s="244" customFormat="1"/>
    <row r="2483" s="244" customFormat="1"/>
    <row r="2484" s="244" customFormat="1"/>
    <row r="2485" s="244" customFormat="1"/>
    <row r="2486" s="244" customFormat="1"/>
    <row r="2487" s="244" customFormat="1"/>
    <row r="2488" s="244" customFormat="1"/>
    <row r="2489" s="244" customFormat="1"/>
    <row r="2490" s="244" customFormat="1"/>
    <row r="2491" s="244" customFormat="1"/>
    <row r="2492" s="244" customFormat="1"/>
    <row r="2493" s="244" customFormat="1"/>
    <row r="2494" s="244" customFormat="1"/>
    <row r="2495" s="244" customFormat="1"/>
    <row r="2496" s="244" customFormat="1"/>
    <row r="2497" s="244" customFormat="1"/>
    <row r="2498" s="244" customFormat="1"/>
    <row r="2499" s="244" customFormat="1"/>
    <row r="2500" s="244" customFormat="1"/>
    <row r="2501" s="244" customFormat="1"/>
    <row r="2502" s="244" customFormat="1"/>
    <row r="2503" s="244" customFormat="1"/>
    <row r="2504" s="244" customFormat="1"/>
    <row r="2505" s="244" customFormat="1"/>
    <row r="2506" s="244" customFormat="1"/>
    <row r="2507" s="244" customFormat="1"/>
    <row r="2508" s="244" customFormat="1"/>
    <row r="2509" s="244" customFormat="1"/>
    <row r="2510" s="244" customFormat="1"/>
    <row r="2511" s="244" customFormat="1"/>
    <row r="2512" s="244" customFormat="1"/>
    <row r="2513" s="244" customFormat="1"/>
    <row r="2514" s="244" customFormat="1"/>
    <row r="2515" s="244" customFormat="1"/>
    <row r="2516" s="244" customFormat="1"/>
    <row r="2517" s="244" customFormat="1"/>
    <row r="2518" s="244" customFormat="1"/>
    <row r="2519" s="244" customFormat="1"/>
    <row r="2520" s="244" customFormat="1"/>
    <row r="2521" s="244" customFormat="1"/>
    <row r="2522" s="244" customFormat="1"/>
    <row r="2523" s="244" customFormat="1"/>
    <row r="2524" s="244" customFormat="1"/>
    <row r="2525" s="244" customFormat="1"/>
    <row r="2526" s="244" customFormat="1"/>
    <row r="2527" s="244" customFormat="1"/>
    <row r="2528" s="244" customFormat="1"/>
    <row r="2529" s="244" customFormat="1"/>
    <row r="2530" s="244" customFormat="1"/>
    <row r="2531" s="244" customFormat="1"/>
    <row r="2532" s="244" customFormat="1"/>
    <row r="2533" s="244" customFormat="1"/>
    <row r="2534" s="244" customFormat="1"/>
    <row r="2535" s="244" customFormat="1"/>
    <row r="2536" s="244" customFormat="1"/>
    <row r="2537" s="244" customFormat="1"/>
    <row r="2538" s="244" customFormat="1"/>
    <row r="2539" s="244" customFormat="1"/>
    <row r="2540" s="244" customFormat="1"/>
    <row r="2541" s="244" customFormat="1"/>
    <row r="2542" s="244" customFormat="1"/>
    <row r="2543" s="244" customFormat="1"/>
    <row r="2544" s="244" customFormat="1"/>
    <row r="2545" s="244" customFormat="1"/>
    <row r="2546" s="244" customFormat="1"/>
    <row r="2547" s="244" customFormat="1"/>
    <row r="2548" s="244" customFormat="1"/>
    <row r="2549" s="244" customFormat="1"/>
    <row r="2550" s="244" customFormat="1"/>
    <row r="2551" s="244" customFormat="1"/>
    <row r="2552" s="244" customFormat="1"/>
    <row r="2553" s="244" customFormat="1"/>
    <row r="2554" s="244" customFormat="1"/>
    <row r="2555" s="244" customFormat="1"/>
    <row r="2556" s="244" customFormat="1"/>
    <row r="2557" s="244" customFormat="1"/>
    <row r="2558" s="244" customFormat="1"/>
    <row r="2559" s="244" customFormat="1"/>
    <row r="2560" s="244" customFormat="1"/>
    <row r="2561" s="244" customFormat="1"/>
    <row r="2562" s="244" customFormat="1"/>
    <row r="2563" s="244" customFormat="1"/>
    <row r="2564" s="244" customFormat="1"/>
    <row r="2565" s="244" customFormat="1"/>
    <row r="2566" s="244" customFormat="1"/>
    <row r="2567" s="244" customFormat="1"/>
    <row r="2568" s="244" customFormat="1"/>
    <row r="2569" s="244" customFormat="1"/>
    <row r="2570" s="244" customFormat="1"/>
    <row r="2571" s="244" customFormat="1"/>
    <row r="2572" s="244" customFormat="1"/>
    <row r="2573" s="244" customFormat="1"/>
    <row r="2574" s="244" customFormat="1"/>
    <row r="2575" s="244" customFormat="1"/>
    <row r="2576" s="244" customFormat="1"/>
    <row r="2577" s="244" customFormat="1"/>
    <row r="2578" s="244" customFormat="1"/>
    <row r="2579" s="244" customFormat="1"/>
    <row r="2580" s="244" customFormat="1"/>
    <row r="2581" s="244" customFormat="1"/>
    <row r="2582" s="244" customFormat="1"/>
    <row r="2583" s="244" customFormat="1"/>
    <row r="2584" s="244" customFormat="1"/>
    <row r="2585" s="244" customFormat="1"/>
    <row r="2586" s="244" customFormat="1"/>
    <row r="2587" s="244" customFormat="1"/>
    <row r="2588" s="244" customFormat="1"/>
    <row r="2589" s="244" customFormat="1"/>
    <row r="2590" s="244" customFormat="1"/>
    <row r="2591" s="244" customFormat="1"/>
    <row r="2592" s="244" customFormat="1"/>
    <row r="2593" s="244" customFormat="1"/>
    <row r="2594" s="244" customFormat="1"/>
    <row r="2595" s="244" customFormat="1"/>
    <row r="2596" s="244" customFormat="1"/>
    <row r="2597" s="244" customFormat="1"/>
    <row r="2598" s="244" customFormat="1"/>
    <row r="2599" s="244" customFormat="1"/>
    <row r="2600" s="244" customFormat="1"/>
    <row r="2601" s="244" customFormat="1"/>
    <row r="2602" s="244" customFormat="1"/>
    <row r="2603" s="244" customFormat="1"/>
    <row r="2604" s="244" customFormat="1"/>
    <row r="2605" s="244" customFormat="1"/>
    <row r="2606" s="244" customFormat="1"/>
    <row r="2607" s="244" customFormat="1"/>
    <row r="2608" s="244" customFormat="1"/>
    <row r="2609" s="244" customFormat="1"/>
    <row r="2610" s="244" customFormat="1"/>
    <row r="2611" s="244" customFormat="1"/>
    <row r="2612" s="244" customFormat="1"/>
    <row r="2613" s="244" customFormat="1"/>
    <row r="2614" s="244" customFormat="1"/>
    <row r="2615" s="244" customFormat="1"/>
    <row r="2616" s="244" customFormat="1"/>
    <row r="2617" s="244" customFormat="1"/>
    <row r="2618" s="244" customFormat="1"/>
    <row r="2619" s="244" customFormat="1"/>
    <row r="2620" s="244" customFormat="1"/>
    <row r="2621" s="244" customFormat="1"/>
    <row r="2622" s="244" customFormat="1"/>
    <row r="2623" s="244" customFormat="1"/>
    <row r="2624" s="244" customFormat="1"/>
    <row r="2625" s="244" customFormat="1"/>
    <row r="2626" s="244" customFormat="1"/>
    <row r="2627" s="244" customFormat="1"/>
    <row r="2628" s="244" customFormat="1"/>
    <row r="2629" s="244" customFormat="1"/>
    <row r="2630" s="244" customFormat="1"/>
    <row r="2631" s="244" customFormat="1"/>
    <row r="2632" s="244" customFormat="1"/>
    <row r="2633" s="244" customFormat="1"/>
    <row r="2634" s="244" customFormat="1"/>
    <row r="2635" s="244" customFormat="1"/>
    <row r="2636" s="244" customFormat="1"/>
    <row r="2637" s="244" customFormat="1"/>
    <row r="2638" s="244" customFormat="1"/>
    <row r="2639" s="244" customFormat="1"/>
    <row r="2640" s="244" customFormat="1"/>
    <row r="2641" s="244" customFormat="1"/>
    <row r="2642" s="244" customFormat="1"/>
    <row r="2643" s="244" customFormat="1"/>
    <row r="2644" s="244" customFormat="1"/>
    <row r="2645" s="244" customFormat="1"/>
    <row r="2646" s="244" customFormat="1"/>
    <row r="2647" s="244" customFormat="1"/>
    <row r="2648" s="244" customFormat="1"/>
    <row r="2649" s="244" customFormat="1"/>
    <row r="2650" s="244" customFormat="1"/>
    <row r="2651" s="244" customFormat="1"/>
    <row r="2652" s="244" customFormat="1"/>
    <row r="2653" s="244" customFormat="1"/>
    <row r="2654" s="244" customFormat="1"/>
    <row r="2655" s="244" customFormat="1"/>
    <row r="2656" s="244" customFormat="1"/>
    <row r="2657" s="244" customFormat="1"/>
    <row r="2658" s="244" customFormat="1"/>
    <row r="2659" s="244" customFormat="1"/>
    <row r="2660" s="244" customFormat="1"/>
    <row r="2661" s="244" customFormat="1"/>
    <row r="2662" s="244" customFormat="1"/>
    <row r="2663" s="244" customFormat="1"/>
    <row r="2664" s="244" customFormat="1"/>
    <row r="2665" s="244" customFormat="1"/>
    <row r="2666" s="244" customFormat="1"/>
    <row r="2667" s="244" customFormat="1"/>
    <row r="2668" s="244" customFormat="1"/>
    <row r="2669" s="244" customFormat="1"/>
    <row r="2670" s="244" customFormat="1"/>
    <row r="2671" s="244" customFormat="1"/>
    <row r="2672" s="244" customFormat="1"/>
    <row r="2673" s="244" customFormat="1"/>
    <row r="2674" s="244" customFormat="1"/>
    <row r="2675" s="244" customFormat="1"/>
    <row r="2676" s="244" customFormat="1"/>
    <row r="2677" s="244" customFormat="1"/>
    <row r="2678" s="244" customFormat="1"/>
    <row r="2679" s="244" customFormat="1"/>
    <row r="2680" s="244" customFormat="1"/>
    <row r="2681" s="244" customFormat="1"/>
    <row r="2682" s="244" customFormat="1"/>
    <row r="2683" s="244" customFormat="1"/>
    <row r="2684" s="244" customFormat="1"/>
    <row r="2685" s="244" customFormat="1"/>
    <row r="2686" s="244" customFormat="1"/>
    <row r="2687" s="244" customFormat="1"/>
    <row r="2688" s="244" customFormat="1"/>
    <row r="2689" s="244" customFormat="1"/>
    <row r="2690" s="244" customFormat="1"/>
    <row r="2691" s="244" customFormat="1"/>
    <row r="2692" s="244" customFormat="1"/>
    <row r="2693" s="244" customFormat="1"/>
    <row r="2694" s="244" customFormat="1"/>
    <row r="2695" s="244" customFormat="1"/>
    <row r="2696" s="244" customFormat="1"/>
    <row r="2697" s="244" customFormat="1"/>
    <row r="2698" s="244" customFormat="1"/>
    <row r="2699" s="244" customFormat="1"/>
    <row r="2700" s="244" customFormat="1"/>
    <row r="2701" s="244" customFormat="1"/>
    <row r="2702" s="244" customFormat="1"/>
    <row r="2703" s="244" customFormat="1"/>
    <row r="2704" s="244" customFormat="1"/>
    <row r="2705" s="244" customFormat="1"/>
    <row r="2706" s="244" customFormat="1"/>
    <row r="2707" s="244" customFormat="1"/>
    <row r="2708" s="244" customFormat="1"/>
    <row r="2709" s="244" customFormat="1"/>
    <row r="2710" s="244" customFormat="1"/>
    <row r="2711" s="244" customFormat="1"/>
    <row r="2712" s="244" customFormat="1"/>
    <row r="2713" s="244" customFormat="1"/>
    <row r="2714" s="244" customFormat="1"/>
    <row r="2715" s="244" customFormat="1"/>
    <row r="2716" s="244" customFormat="1"/>
    <row r="2717" s="244" customFormat="1"/>
    <row r="2718" s="244" customFormat="1"/>
    <row r="2719" s="244" customFormat="1"/>
    <row r="2720" s="244" customFormat="1"/>
    <row r="2721" s="244" customFormat="1"/>
    <row r="2722" s="244" customFormat="1"/>
    <row r="2723" s="244" customFormat="1"/>
    <row r="2724" s="244" customFormat="1"/>
    <row r="2725" s="244" customFormat="1"/>
    <row r="2726" s="244" customFormat="1"/>
    <row r="2727" s="244" customFormat="1"/>
    <row r="2728" s="244" customFormat="1"/>
    <row r="2729" s="244" customFormat="1"/>
    <row r="2730" s="244" customFormat="1"/>
    <row r="2731" s="244" customFormat="1"/>
    <row r="2732" s="244" customFormat="1"/>
    <row r="2733" s="244" customFormat="1"/>
    <row r="2734" s="244" customFormat="1"/>
    <row r="2735" s="244" customFormat="1"/>
    <row r="2736" s="244" customFormat="1"/>
    <row r="2737" s="244" customFormat="1"/>
    <row r="2738" s="244" customFormat="1"/>
    <row r="2739" s="244" customFormat="1"/>
    <row r="2740" s="244" customFormat="1"/>
    <row r="2741" s="244" customFormat="1"/>
    <row r="2742" s="244" customFormat="1"/>
    <row r="2743" s="244" customFormat="1"/>
    <row r="2744" s="244" customFormat="1"/>
    <row r="2745" s="244" customFormat="1"/>
    <row r="2746" s="244" customFormat="1"/>
    <row r="2747" s="244" customFormat="1"/>
    <row r="2748" s="244" customFormat="1"/>
    <row r="2749" s="244" customFormat="1"/>
    <row r="2750" s="244" customFormat="1"/>
    <row r="2751" s="244" customFormat="1"/>
    <row r="2752" s="244" customFormat="1"/>
    <row r="2753" s="244" customFormat="1"/>
    <row r="2754" s="244" customFormat="1"/>
    <row r="2755" s="244" customFormat="1"/>
    <row r="2756" s="244" customFormat="1"/>
    <row r="2757" s="244" customFormat="1"/>
    <row r="2758" s="244" customFormat="1"/>
    <row r="2759" s="244" customFormat="1"/>
    <row r="2760" s="244" customFormat="1"/>
    <row r="2761" s="244" customFormat="1"/>
    <row r="2762" s="244" customFormat="1"/>
    <row r="2763" s="244" customFormat="1"/>
    <row r="2764" s="244" customFormat="1"/>
    <row r="2765" s="244" customFormat="1"/>
    <row r="2766" s="244" customFormat="1"/>
    <row r="2767" s="244" customFormat="1"/>
    <row r="2768" s="244" customFormat="1"/>
    <row r="2769" s="244" customFormat="1"/>
    <row r="2770" s="244" customFormat="1"/>
    <row r="2771" s="244" customFormat="1"/>
    <row r="2772" s="244" customFormat="1"/>
    <row r="2773" s="244" customFormat="1"/>
    <row r="2774" s="244" customFormat="1"/>
    <row r="2775" s="244" customFormat="1"/>
    <row r="2776" s="244" customFormat="1"/>
    <row r="2777" s="244" customFormat="1"/>
    <row r="2778" s="244" customFormat="1"/>
    <row r="2779" s="244" customFormat="1"/>
    <row r="2780" s="244" customFormat="1"/>
    <row r="2781" s="244" customFormat="1"/>
    <row r="2782" s="244" customFormat="1"/>
    <row r="2783" s="244" customFormat="1"/>
    <row r="2784" s="244" customFormat="1"/>
    <row r="2785" s="244" customFormat="1"/>
    <row r="2786" s="244" customFormat="1"/>
    <row r="2787" s="244" customFormat="1"/>
    <row r="2788" s="244" customFormat="1"/>
    <row r="2789" s="244" customFormat="1"/>
    <row r="2790" s="244" customFormat="1"/>
    <row r="2791" s="244" customFormat="1"/>
    <row r="2792" s="244" customFormat="1"/>
    <row r="2793" s="244" customFormat="1"/>
    <row r="2794" s="244" customFormat="1"/>
    <row r="2795" s="244" customFormat="1"/>
    <row r="2796" s="244" customFormat="1"/>
    <row r="2797" s="244" customFormat="1"/>
    <row r="2798" s="244" customFormat="1"/>
    <row r="2799" s="244" customFormat="1"/>
    <row r="2800" s="244" customFormat="1"/>
    <row r="2801" s="244" customFormat="1"/>
    <row r="2802" s="244" customFormat="1"/>
    <row r="2803" s="244" customFormat="1"/>
    <row r="2804" s="244" customFormat="1"/>
    <row r="2805" s="244" customFormat="1"/>
    <row r="2806" s="244" customFormat="1"/>
    <row r="2807" s="244" customFormat="1"/>
    <row r="2808" s="244" customFormat="1"/>
    <row r="2809" s="244" customFormat="1"/>
    <row r="2810" s="244" customFormat="1"/>
    <row r="2811" s="244" customFormat="1"/>
    <row r="2812" s="244" customFormat="1"/>
    <row r="2813" s="244" customFormat="1"/>
    <row r="2814" s="244" customFormat="1"/>
    <row r="2815" s="244" customFormat="1"/>
    <row r="2816" s="244" customFormat="1"/>
    <row r="2817" s="244" customFormat="1"/>
    <row r="2818" s="244" customFormat="1"/>
    <row r="2819" s="244" customFormat="1"/>
    <row r="2820" s="244" customFormat="1"/>
    <row r="2821" s="244" customFormat="1"/>
    <row r="2822" s="244" customFormat="1"/>
    <row r="2823" s="244" customFormat="1"/>
    <row r="2824" s="244" customFormat="1"/>
    <row r="2825" s="244" customFormat="1"/>
    <row r="2826" s="244" customFormat="1"/>
    <row r="2827" s="244" customFormat="1"/>
    <row r="2828" s="244" customFormat="1"/>
    <row r="2829" s="244" customFormat="1"/>
    <row r="2830" s="244" customFormat="1"/>
    <row r="2831" s="244" customFormat="1"/>
    <row r="2832" s="244" customFormat="1"/>
    <row r="2833" s="244" customFormat="1"/>
    <row r="2834" s="244" customFormat="1"/>
    <row r="2835" s="244" customFormat="1"/>
    <row r="2836" s="244" customFormat="1"/>
    <row r="2837" s="244" customFormat="1"/>
    <row r="2838" s="244" customFormat="1"/>
    <row r="2839" s="244" customFormat="1"/>
    <row r="2840" s="244" customFormat="1"/>
    <row r="2841" s="244" customFormat="1"/>
    <row r="2842" s="244" customFormat="1"/>
    <row r="2843" s="244" customFormat="1"/>
    <row r="2844" s="244" customFormat="1"/>
    <row r="2845" s="244" customFormat="1"/>
    <row r="2846" s="244" customFormat="1"/>
    <row r="2847" s="244" customFormat="1"/>
    <row r="2848" s="244" customFormat="1"/>
    <row r="2849" s="244" customFormat="1"/>
    <row r="2850" s="244" customFormat="1"/>
    <row r="2851" s="244" customFormat="1"/>
    <row r="2852" s="244" customFormat="1"/>
    <row r="2853" s="244" customFormat="1"/>
    <row r="2854" s="244" customFormat="1"/>
    <row r="2855" s="244" customFormat="1"/>
    <row r="2856" s="244" customFormat="1"/>
    <row r="2857" s="244" customFormat="1"/>
    <row r="2858" s="244" customFormat="1"/>
    <row r="2859" s="244" customFormat="1"/>
    <row r="2860" s="244" customFormat="1"/>
    <row r="2861" s="244" customFormat="1"/>
    <row r="2862" s="244" customFormat="1"/>
    <row r="2863" s="244" customFormat="1"/>
    <row r="2864" s="244" customFormat="1"/>
    <row r="2865" s="244" customFormat="1"/>
    <row r="2866" s="244" customFormat="1"/>
    <row r="2867" s="244" customFormat="1"/>
    <row r="2868" s="244" customFormat="1"/>
    <row r="2869" s="244" customFormat="1"/>
    <row r="2870" s="244" customFormat="1"/>
    <row r="2871" s="244" customFormat="1"/>
    <row r="2872" s="244" customFormat="1"/>
    <row r="2873" s="244" customFormat="1"/>
    <row r="2874" s="244" customFormat="1"/>
    <row r="2875" s="244" customFormat="1"/>
    <row r="2876" s="244" customFormat="1"/>
    <row r="2877" s="244" customFormat="1"/>
    <row r="2878" s="244" customFormat="1"/>
    <row r="2879" s="244" customFormat="1"/>
    <row r="2880" s="244" customFormat="1"/>
    <row r="2881" s="244" customFormat="1"/>
    <row r="2882" s="244" customFormat="1"/>
    <row r="2883" s="244" customFormat="1"/>
    <row r="2884" s="244" customFormat="1"/>
    <row r="2885" s="244" customFormat="1"/>
    <row r="2886" s="244" customFormat="1"/>
    <row r="2887" s="244" customFormat="1"/>
    <row r="2888" s="244" customFormat="1"/>
    <row r="2889" s="244" customFormat="1"/>
    <row r="2890" s="244" customFormat="1"/>
    <row r="2891" s="244" customFormat="1"/>
    <row r="2892" s="244" customFormat="1"/>
    <row r="2893" s="244" customFormat="1"/>
    <row r="2894" s="244" customFormat="1"/>
    <row r="2895" s="244" customFormat="1"/>
    <row r="2896" s="244" customFormat="1"/>
    <row r="2897" s="244" customFormat="1"/>
    <row r="2898" s="244" customFormat="1"/>
    <row r="2899" s="244" customFormat="1"/>
    <row r="2900" s="244" customFormat="1"/>
    <row r="2901" s="244" customFormat="1"/>
    <row r="2902" s="244" customFormat="1"/>
    <row r="2903" s="244" customFormat="1"/>
    <row r="2904" s="244" customFormat="1"/>
    <row r="2905" s="244" customFormat="1"/>
    <row r="2906" s="244" customFormat="1"/>
    <row r="2907" s="244" customFormat="1"/>
    <row r="2908" s="244" customFormat="1"/>
    <row r="2909" s="244" customFormat="1"/>
    <row r="2910" s="244" customFormat="1"/>
    <row r="2911" s="244" customFormat="1"/>
    <row r="2912" s="244" customFormat="1"/>
    <row r="2913" s="244" customFormat="1"/>
    <row r="2914" s="244" customFormat="1"/>
    <row r="2915" s="244" customFormat="1"/>
    <row r="2916" s="244" customFormat="1"/>
    <row r="2917" s="244" customFormat="1"/>
    <row r="2918" s="244" customFormat="1"/>
    <row r="2919" s="244" customFormat="1"/>
    <row r="2920" s="244" customFormat="1"/>
    <row r="2921" s="244" customFormat="1"/>
    <row r="2922" s="244" customFormat="1"/>
    <row r="2923" s="244" customFormat="1"/>
    <row r="2924" s="244" customFormat="1"/>
    <row r="2925" s="244" customFormat="1"/>
    <row r="2926" s="244" customFormat="1"/>
    <row r="2927" s="244" customFormat="1"/>
    <row r="2928" s="244" customFormat="1"/>
    <row r="2929" s="244" customFormat="1"/>
    <row r="2930" s="244" customFormat="1"/>
    <row r="2931" s="244" customFormat="1"/>
    <row r="2932" s="244" customFormat="1"/>
    <row r="2933" s="244" customFormat="1"/>
    <row r="2934" s="244" customFormat="1"/>
    <row r="2935" s="244" customFormat="1"/>
    <row r="2936" s="244" customFormat="1"/>
    <row r="2937" s="244" customFormat="1"/>
    <row r="2938" s="244" customFormat="1"/>
    <row r="2939" s="244" customFormat="1"/>
    <row r="2940" s="244" customFormat="1"/>
    <row r="2941" s="244" customFormat="1"/>
    <row r="2942" s="244" customFormat="1"/>
    <row r="2943" s="244" customFormat="1"/>
    <row r="2944" s="244" customFormat="1"/>
    <row r="2945" s="244" customFormat="1"/>
    <row r="2946" s="244" customFormat="1"/>
    <row r="2947" s="244" customFormat="1"/>
    <row r="2948" s="244" customFormat="1"/>
    <row r="2949" s="244" customFormat="1"/>
    <row r="2950" s="244" customFormat="1"/>
    <row r="2951" s="244" customFormat="1"/>
    <row r="2952" s="244" customFormat="1"/>
    <row r="2953" s="244" customFormat="1"/>
    <row r="2954" s="244" customFormat="1"/>
    <row r="2955" s="244" customFormat="1"/>
    <row r="2956" s="244" customFormat="1"/>
    <row r="2957" s="244" customFormat="1"/>
    <row r="2958" s="244" customFormat="1"/>
    <row r="2959" s="244" customFormat="1"/>
    <row r="2960" s="244" customFormat="1"/>
    <row r="2961" s="244" customFormat="1"/>
    <row r="2962" s="244" customFormat="1"/>
    <row r="2963" s="244" customFormat="1"/>
    <row r="2964" s="244" customFormat="1"/>
    <row r="2965" s="244" customFormat="1"/>
    <row r="2966" s="244" customFormat="1"/>
    <row r="2967" s="244" customFormat="1"/>
    <row r="2968" s="244" customFormat="1"/>
    <row r="2969" s="244" customFormat="1"/>
    <row r="2970" s="244" customFormat="1"/>
    <row r="2971" s="244" customFormat="1"/>
    <row r="2972" s="244" customFormat="1"/>
    <row r="2973" s="244" customFormat="1"/>
    <row r="2974" s="244" customFormat="1"/>
    <row r="2975" s="244" customFormat="1"/>
    <row r="2976" s="244" customFormat="1"/>
    <row r="2977" s="244" customFormat="1"/>
    <row r="2978" s="244" customFormat="1"/>
    <row r="2979" s="244" customFormat="1"/>
    <row r="2980" s="244" customFormat="1"/>
    <row r="2981" s="244" customFormat="1"/>
    <row r="2982" s="244" customFormat="1"/>
    <row r="2983" s="244" customFormat="1"/>
    <row r="2984" s="244" customFormat="1"/>
    <row r="2985" s="244" customFormat="1"/>
    <row r="2986" s="244" customFormat="1"/>
    <row r="2987" s="244" customFormat="1"/>
    <row r="2988" s="244" customFormat="1"/>
    <row r="2989" s="244" customFormat="1"/>
    <row r="2990" s="244" customFormat="1"/>
    <row r="2991" s="244" customFormat="1"/>
    <row r="2992" s="244" customFormat="1"/>
    <row r="2993" s="244" customFormat="1"/>
    <row r="2994" s="244" customFormat="1"/>
    <row r="2995" s="244" customFormat="1"/>
    <row r="2996" s="244" customFormat="1"/>
    <row r="2997" s="244" customFormat="1"/>
    <row r="2998" s="244" customFormat="1"/>
    <row r="2999" s="244" customFormat="1"/>
    <row r="3000" s="244" customFormat="1"/>
    <row r="3001" s="244" customFormat="1"/>
    <row r="3002" s="244" customFormat="1"/>
    <row r="3003" s="244" customFormat="1"/>
    <row r="3004" s="244" customFormat="1"/>
    <row r="3005" s="244" customFormat="1"/>
    <row r="3006" s="244" customFormat="1"/>
    <row r="3007" s="244" customFormat="1"/>
    <row r="3008" s="244" customFormat="1"/>
    <row r="3009" s="244" customFormat="1"/>
    <row r="3010" s="244" customFormat="1"/>
    <row r="3011" s="244" customFormat="1"/>
    <row r="3012" s="244" customFormat="1"/>
    <row r="3013" s="244" customFormat="1"/>
    <row r="3014" s="244" customFormat="1"/>
    <row r="3015" s="244" customFormat="1"/>
    <row r="3016" s="244" customFormat="1"/>
    <row r="3017" s="244" customFormat="1"/>
    <row r="3018" s="244" customFormat="1"/>
    <row r="3019" s="244" customFormat="1"/>
    <row r="3020" s="244" customFormat="1"/>
    <row r="3021" s="244" customFormat="1"/>
    <row r="3022" s="244" customFormat="1"/>
    <row r="3023" s="244" customFormat="1"/>
    <row r="3024" s="244" customFormat="1"/>
    <row r="3025" s="244" customFormat="1"/>
    <row r="3026" s="244" customFormat="1"/>
    <row r="3027" s="244" customFormat="1"/>
    <row r="3028" s="244" customFormat="1"/>
    <row r="3029" s="244" customFormat="1"/>
    <row r="3030" s="244" customFormat="1"/>
    <row r="3031" s="244" customFormat="1"/>
    <row r="3032" s="244" customFormat="1"/>
    <row r="3033" s="244" customFormat="1"/>
    <row r="3034" s="244" customFormat="1"/>
    <row r="3035" s="244" customFormat="1"/>
    <row r="3036" s="244" customFormat="1"/>
    <row r="3037" s="244" customFormat="1"/>
    <row r="3038" s="244" customFormat="1"/>
    <row r="3039" s="244" customFormat="1"/>
    <row r="3040" s="244" customFormat="1"/>
    <row r="3041" s="244" customFormat="1"/>
    <row r="3042" s="244" customFormat="1"/>
    <row r="3043" s="244" customFormat="1"/>
    <row r="3044" s="244" customFormat="1"/>
    <row r="3045" s="244" customFormat="1"/>
    <row r="3046" s="244" customFormat="1"/>
    <row r="3047" s="244" customFormat="1"/>
    <row r="3048" s="244" customFormat="1"/>
    <row r="3049" s="244" customFormat="1"/>
    <row r="3050" s="244" customFormat="1"/>
    <row r="3051" s="244" customFormat="1"/>
    <row r="3052" s="244" customFormat="1"/>
    <row r="3053" s="244" customFormat="1"/>
    <row r="3054" s="244" customFormat="1"/>
    <row r="3055" s="244" customFormat="1"/>
    <row r="3056" s="244" customFormat="1"/>
    <row r="3057" s="244" customFormat="1"/>
    <row r="3058" s="244" customFormat="1"/>
    <row r="3059" s="244" customFormat="1"/>
    <row r="3060" s="244" customFormat="1"/>
    <row r="3061" s="244" customFormat="1"/>
    <row r="3062" s="244" customFormat="1"/>
    <row r="3063" s="244" customFormat="1"/>
    <row r="3064" s="244" customFormat="1"/>
    <row r="3065" s="244" customFormat="1"/>
    <row r="3066" s="244" customFormat="1"/>
    <row r="3067" s="244" customFormat="1"/>
    <row r="3068" s="244" customFormat="1"/>
    <row r="3069" s="244" customFormat="1"/>
    <row r="3070" s="244" customFormat="1"/>
    <row r="3071" s="244" customFormat="1"/>
    <row r="3072" s="244" customFormat="1"/>
    <row r="3073" s="244" customFormat="1"/>
    <row r="3074" s="244" customFormat="1"/>
    <row r="3075" s="244" customFormat="1"/>
    <row r="3076" s="244" customFormat="1"/>
    <row r="3077" s="244" customFormat="1"/>
    <row r="3078" s="244" customFormat="1"/>
    <row r="3079" s="244" customFormat="1"/>
    <row r="3080" s="244" customFormat="1"/>
    <row r="3081" s="244" customFormat="1"/>
    <row r="3082" s="244" customFormat="1"/>
    <row r="3083" s="244" customFormat="1"/>
    <row r="3084" s="244" customFormat="1"/>
    <row r="3085" s="244" customFormat="1"/>
    <row r="3086" s="244" customFormat="1"/>
    <row r="3087" s="244" customFormat="1"/>
    <row r="3088" s="244" customFormat="1"/>
    <row r="3089" s="244" customFormat="1"/>
    <row r="3090" s="244" customFormat="1"/>
    <row r="3091" s="244" customFormat="1"/>
    <row r="3092" s="244" customFormat="1"/>
    <row r="3093" s="244" customFormat="1"/>
    <row r="3094" s="244" customFormat="1"/>
    <row r="3095" s="244" customFormat="1"/>
    <row r="3096" s="244" customFormat="1"/>
    <row r="3097" s="244" customFormat="1"/>
    <row r="3098" s="244" customFormat="1"/>
    <row r="3099" s="244" customFormat="1"/>
    <row r="3100" s="244" customFormat="1"/>
    <row r="3101" s="244" customFormat="1"/>
    <row r="3102" s="244" customFormat="1"/>
    <row r="3103" s="244" customFormat="1"/>
    <row r="3104" s="244" customFormat="1"/>
    <row r="3105" s="244" customFormat="1"/>
    <row r="3106" s="244" customFormat="1"/>
    <row r="3107" s="244" customFormat="1"/>
    <row r="3108" s="244" customFormat="1"/>
    <row r="3109" s="244" customFormat="1"/>
    <row r="3110" s="244" customFormat="1"/>
    <row r="3111" s="244" customFormat="1"/>
    <row r="3112" s="244" customFormat="1"/>
    <row r="3113" s="244" customFormat="1"/>
    <row r="3114" s="244" customFormat="1"/>
    <row r="3115" s="244" customFormat="1"/>
    <row r="3116" s="244" customFormat="1"/>
    <row r="3117" s="244" customFormat="1"/>
    <row r="3118" s="244" customFormat="1"/>
    <row r="3119" s="244" customFormat="1"/>
    <row r="3120" s="244" customFormat="1"/>
    <row r="3121" s="244" customFormat="1"/>
    <row r="3122" s="244" customFormat="1"/>
    <row r="3123" s="244" customFormat="1"/>
    <row r="3124" s="244" customFormat="1"/>
    <row r="3125" s="244" customFormat="1"/>
    <row r="3126" s="244" customFormat="1"/>
    <row r="3127" s="244" customFormat="1"/>
    <row r="3128" s="244" customFormat="1"/>
    <row r="3129" s="244" customFormat="1"/>
    <row r="3130" s="244" customFormat="1"/>
    <row r="3131" s="244" customFormat="1"/>
    <row r="3132" s="244" customFormat="1"/>
    <row r="3133" s="244" customFormat="1"/>
    <row r="3134" s="244" customFormat="1"/>
    <row r="3135" s="244" customFormat="1"/>
    <row r="3136" s="244" customFormat="1"/>
    <row r="3137" s="244" customFormat="1"/>
    <row r="3138" s="244" customFormat="1"/>
    <row r="3139" s="244" customFormat="1"/>
    <row r="3140" s="244" customFormat="1"/>
    <row r="3141" s="244" customFormat="1"/>
    <row r="3142" s="244" customFormat="1"/>
    <row r="3143" s="244" customFormat="1"/>
    <row r="3144" s="244" customFormat="1"/>
    <row r="3145" s="244" customFormat="1"/>
    <row r="3146" s="244" customFormat="1"/>
    <row r="3147" s="244" customFormat="1"/>
    <row r="3148" s="244" customFormat="1"/>
    <row r="3149" s="244" customFormat="1"/>
    <row r="3150" s="244" customFormat="1"/>
    <row r="3151" s="244" customFormat="1"/>
    <row r="3152" s="244" customFormat="1"/>
    <row r="3153" s="244" customFormat="1"/>
    <row r="3154" s="244" customFormat="1"/>
    <row r="3155" s="244" customFormat="1"/>
    <row r="3156" s="244" customFormat="1"/>
    <row r="3157" s="244" customFormat="1"/>
    <row r="3158" s="244" customFormat="1"/>
    <row r="3159" s="244" customFormat="1"/>
    <row r="3160" s="244" customFormat="1"/>
    <row r="3161" s="244" customFormat="1"/>
    <row r="3162" s="244" customFormat="1"/>
    <row r="3163" s="244" customFormat="1"/>
    <row r="3164" s="244" customFormat="1"/>
    <row r="3165" s="244" customFormat="1"/>
    <row r="3166" s="244" customFormat="1"/>
    <row r="3167" s="244" customFormat="1"/>
    <row r="3168" s="244" customFormat="1"/>
    <row r="3169" s="244" customFormat="1"/>
    <row r="3170" s="244" customFormat="1"/>
    <row r="3171" s="244" customFormat="1"/>
    <row r="3172" s="244" customFormat="1"/>
    <row r="3173" s="244" customFormat="1"/>
    <row r="3174" s="244" customFormat="1"/>
    <row r="3175" s="244" customFormat="1"/>
    <row r="3176" s="244" customFormat="1"/>
    <row r="3177" s="244" customFormat="1"/>
    <row r="3178" s="244" customFormat="1"/>
    <row r="3179" s="244" customFormat="1"/>
    <row r="3180" s="244" customFormat="1"/>
    <row r="3181" s="244" customFormat="1"/>
    <row r="3182" s="244" customFormat="1"/>
    <row r="3183" s="244" customFormat="1"/>
    <row r="3184" s="244" customFormat="1"/>
    <row r="3185" s="244" customFormat="1"/>
    <row r="3186" s="244" customFormat="1"/>
    <row r="3187" s="244" customFormat="1"/>
    <row r="3188" s="244" customFormat="1"/>
    <row r="3189" s="244" customFormat="1"/>
    <row r="3190" s="244" customFormat="1"/>
    <row r="3191" s="244" customFormat="1"/>
    <row r="3192" s="244" customFormat="1"/>
    <row r="3193" s="244" customFormat="1"/>
    <row r="3194" s="244" customFormat="1"/>
    <row r="3195" s="244" customFormat="1"/>
    <row r="3196" s="244" customFormat="1"/>
    <row r="3197" s="244" customFormat="1"/>
    <row r="3198" s="244" customFormat="1"/>
    <row r="3199" s="244" customFormat="1"/>
    <row r="3200" s="244" customFormat="1"/>
    <row r="3201" s="244" customFormat="1"/>
    <row r="3202" s="244" customFormat="1"/>
    <row r="3203" s="244" customFormat="1"/>
    <row r="3204" s="244" customFormat="1"/>
    <row r="3205" s="244" customFormat="1"/>
    <row r="3206" s="244" customFormat="1"/>
    <row r="3207" s="244" customFormat="1"/>
    <row r="3208" s="244" customFormat="1"/>
    <row r="3209" s="244" customFormat="1"/>
    <row r="3210" s="244" customFormat="1"/>
    <row r="3211" s="244" customFormat="1"/>
    <row r="3212" s="244" customFormat="1"/>
    <row r="3213" s="244" customFormat="1"/>
    <row r="3214" s="244" customFormat="1"/>
    <row r="3215" s="244" customFormat="1"/>
    <row r="3216" s="244" customFormat="1"/>
    <row r="3217" s="244" customFormat="1"/>
    <row r="3218" s="244" customFormat="1"/>
    <row r="3219" s="244" customFormat="1"/>
    <row r="3220" s="244" customFormat="1"/>
    <row r="3221" s="244" customFormat="1"/>
    <row r="3222" s="244" customFormat="1"/>
    <row r="3223" s="244" customFormat="1"/>
    <row r="3224" s="244" customFormat="1"/>
    <row r="3225" s="244" customFormat="1"/>
    <row r="3226" s="244" customFormat="1"/>
    <row r="3227" s="244" customFormat="1"/>
    <row r="3228" s="244" customFormat="1"/>
    <row r="3229" s="244" customFormat="1"/>
    <row r="3230" s="244" customFormat="1"/>
    <row r="3231" s="244" customFormat="1"/>
    <row r="3232" s="244" customFormat="1"/>
    <row r="3233" s="244" customFormat="1"/>
    <row r="3234" s="244" customFormat="1"/>
    <row r="3235" s="244" customFormat="1"/>
    <row r="3236" s="244" customFormat="1"/>
    <row r="3237" s="244" customFormat="1"/>
    <row r="3238" s="244" customFormat="1"/>
    <row r="3239" s="244" customFormat="1"/>
    <row r="3240" s="244" customFormat="1"/>
    <row r="3241" s="244" customFormat="1"/>
    <row r="3242" s="244" customFormat="1"/>
    <row r="3243" s="244" customFormat="1"/>
    <row r="3244" s="244" customFormat="1"/>
    <row r="3245" s="244" customFormat="1"/>
    <row r="3246" s="244" customFormat="1"/>
    <row r="3247" s="244" customFormat="1"/>
    <row r="3248" s="244" customFormat="1"/>
    <row r="3249" s="244" customFormat="1"/>
    <row r="3250" s="244" customFormat="1"/>
    <row r="3251" s="244" customFormat="1"/>
    <row r="3252" s="244" customFormat="1"/>
    <row r="3253" s="244" customFormat="1"/>
    <row r="3254" s="244" customFormat="1"/>
    <row r="3255" s="244" customFormat="1"/>
    <row r="3256" s="244" customFormat="1"/>
    <row r="3257" s="244" customFormat="1"/>
    <row r="3258" s="244" customFormat="1"/>
    <row r="3259" s="244" customFormat="1"/>
    <row r="3260" s="244" customFormat="1"/>
    <row r="3261" s="244" customFormat="1"/>
    <row r="3262" s="244" customFormat="1"/>
    <row r="3263" s="244" customFormat="1"/>
    <row r="3264" s="244" customFormat="1"/>
    <row r="3265" s="244" customFormat="1"/>
    <row r="3266" s="244" customFormat="1"/>
    <row r="3267" s="244" customFormat="1"/>
    <row r="3268" s="244" customFormat="1"/>
    <row r="3269" s="244" customFormat="1"/>
    <row r="3270" s="244" customFormat="1"/>
    <row r="3271" s="244" customFormat="1"/>
    <row r="3272" s="244" customFormat="1"/>
    <row r="3273" s="244" customFormat="1"/>
    <row r="3274" s="244" customFormat="1"/>
    <row r="3275" s="244" customFormat="1"/>
    <row r="3276" s="244" customFormat="1"/>
    <row r="3277" s="244" customFormat="1"/>
    <row r="3278" s="244" customFormat="1"/>
    <row r="3279" s="244" customFormat="1"/>
    <row r="3280" s="244" customFormat="1"/>
    <row r="3281" s="244" customFormat="1"/>
    <row r="3282" s="244" customFormat="1"/>
    <row r="3283" s="244" customFormat="1"/>
    <row r="3284" s="244" customFormat="1"/>
    <row r="3285" s="244" customFormat="1"/>
    <row r="3286" s="244" customFormat="1"/>
    <row r="3287" s="244" customFormat="1"/>
    <row r="3288" s="244" customFormat="1"/>
    <row r="3289" s="244" customFormat="1"/>
    <row r="3290" s="244" customFormat="1"/>
    <row r="3291" s="244" customFormat="1"/>
    <row r="3292" s="244" customFormat="1"/>
    <row r="3293" s="244" customFormat="1"/>
    <row r="3294" s="244" customFormat="1"/>
    <row r="3295" s="244" customFormat="1"/>
    <row r="3296" s="244" customFormat="1"/>
    <row r="3297" s="244" customFormat="1"/>
    <row r="3298" s="244" customFormat="1"/>
    <row r="3299" s="244" customFormat="1"/>
    <row r="3300" s="244" customFormat="1"/>
    <row r="3301" s="244" customFormat="1"/>
    <row r="3302" s="244" customFormat="1"/>
    <row r="3303" s="244" customFormat="1"/>
    <row r="3304" s="244" customFormat="1"/>
    <row r="3305" s="244" customFormat="1"/>
    <row r="3306" s="244" customFormat="1"/>
    <row r="3307" s="244" customFormat="1"/>
    <row r="3308" s="244" customFormat="1"/>
    <row r="3309" s="244" customFormat="1"/>
    <row r="3310" s="244" customFormat="1"/>
    <row r="3311" s="244" customFormat="1"/>
    <row r="3312" s="244" customFormat="1"/>
    <row r="3313" s="244" customFormat="1"/>
    <row r="3314" s="244" customFormat="1"/>
    <row r="3315" s="244" customFormat="1"/>
    <row r="3316" s="244" customFormat="1"/>
    <row r="3317" s="244" customFormat="1"/>
    <row r="3318" s="244" customFormat="1"/>
    <row r="3319" s="244" customFormat="1"/>
    <row r="3320" s="244" customFormat="1"/>
    <row r="3321" s="244" customFormat="1"/>
    <row r="3322" s="244" customFormat="1"/>
    <row r="3323" s="244" customFormat="1"/>
    <row r="3324" s="244" customFormat="1"/>
    <row r="3325" s="244" customFormat="1"/>
    <row r="3326" s="244" customFormat="1"/>
    <row r="3327" s="244" customFormat="1"/>
    <row r="3328" s="244" customFormat="1"/>
    <row r="3329" s="244" customFormat="1"/>
    <row r="3330" s="244" customFormat="1"/>
    <row r="3331" s="244" customFormat="1"/>
    <row r="3332" s="244" customFormat="1"/>
    <row r="3333" s="244" customFormat="1"/>
    <row r="3334" s="244" customFormat="1"/>
    <row r="3335" s="244" customFormat="1"/>
    <row r="3336" s="244" customFormat="1"/>
    <row r="3337" s="244" customFormat="1"/>
    <row r="3338" s="244" customFormat="1"/>
    <row r="3339" s="244" customFormat="1"/>
    <row r="3340" s="244" customFormat="1"/>
    <row r="3341" s="244" customFormat="1"/>
    <row r="3342" s="244" customFormat="1"/>
    <row r="3343" s="244" customFormat="1"/>
    <row r="3344" s="244" customFormat="1"/>
    <row r="3345" s="244" customFormat="1"/>
    <row r="3346" s="244" customFormat="1"/>
    <row r="3347" s="244" customFormat="1"/>
    <row r="3348" s="244" customFormat="1"/>
    <row r="3349" s="244" customFormat="1"/>
    <row r="3350" s="244" customFormat="1"/>
    <row r="3351" s="244" customFormat="1"/>
    <row r="3352" s="244" customFormat="1"/>
    <row r="3353" s="244" customFormat="1"/>
    <row r="3354" s="244" customFormat="1"/>
    <row r="3355" s="244" customFormat="1"/>
    <row r="3356" s="244" customFormat="1"/>
    <row r="3357" s="244" customFormat="1"/>
    <row r="3358" s="244" customFormat="1"/>
    <row r="3359" s="244" customFormat="1"/>
    <row r="3360" s="244" customFormat="1"/>
    <row r="3361" s="244" customFormat="1"/>
    <row r="3362" s="244" customFormat="1"/>
    <row r="3363" s="244" customFormat="1"/>
    <row r="3364" s="244" customFormat="1"/>
    <row r="3365" s="244" customFormat="1"/>
    <row r="3366" s="244" customFormat="1"/>
    <row r="3367" s="244" customFormat="1"/>
    <row r="3368" s="244" customFormat="1"/>
    <row r="3369" s="244" customFormat="1"/>
    <row r="3370" s="244" customFormat="1"/>
    <row r="3371" s="244" customFormat="1"/>
    <row r="3372" s="244" customFormat="1"/>
    <row r="3373" s="244" customFormat="1"/>
    <row r="3374" s="244" customFormat="1"/>
    <row r="3375" s="244" customFormat="1"/>
    <row r="3376" s="244" customFormat="1"/>
    <row r="3377" s="244" customFormat="1"/>
    <row r="3378" s="244" customFormat="1"/>
    <row r="3379" s="244" customFormat="1"/>
    <row r="3380" s="244" customFormat="1"/>
    <row r="3381" s="244" customFormat="1"/>
    <row r="3382" s="244" customFormat="1"/>
    <row r="3383" s="244" customFormat="1"/>
    <row r="3384" s="244" customFormat="1"/>
    <row r="3385" s="244" customFormat="1"/>
    <row r="3386" s="244" customFormat="1"/>
    <row r="3387" s="244" customFormat="1"/>
    <row r="3388" s="244" customFormat="1"/>
    <row r="3389" s="244" customFormat="1"/>
    <row r="3390" s="244" customFormat="1"/>
    <row r="3391" s="244" customFormat="1"/>
    <row r="3392" s="244" customFormat="1"/>
    <row r="3393" s="244" customFormat="1"/>
    <row r="3394" s="244" customFormat="1"/>
    <row r="3395" s="244" customFormat="1"/>
    <row r="3396" s="244" customFormat="1"/>
    <row r="3397" s="244" customFormat="1"/>
    <row r="3398" s="244" customFormat="1"/>
    <row r="3399" s="244" customFormat="1"/>
    <row r="3400" s="244" customFormat="1"/>
    <row r="3401" s="244" customFormat="1"/>
    <row r="3402" s="244" customFormat="1"/>
    <row r="3403" s="244" customFormat="1"/>
    <row r="3404" s="244" customFormat="1"/>
    <row r="3405" s="244" customFormat="1"/>
    <row r="3406" s="244" customFormat="1"/>
    <row r="3407" s="244" customFormat="1"/>
    <row r="3408" s="244" customFormat="1"/>
    <row r="3409" s="244" customFormat="1"/>
    <row r="3410" s="244" customFormat="1"/>
    <row r="3411" s="244" customFormat="1"/>
    <row r="3412" s="244" customFormat="1"/>
    <row r="3413" s="244" customFormat="1"/>
    <row r="3414" s="244" customFormat="1"/>
    <row r="3415" s="244" customFormat="1"/>
    <row r="3416" s="244" customFormat="1"/>
    <row r="3417" s="244" customFormat="1"/>
    <row r="3418" s="244" customFormat="1"/>
    <row r="3419" s="244" customFormat="1"/>
    <row r="3420" s="244" customFormat="1"/>
    <row r="3421" s="244" customFormat="1"/>
    <row r="3422" s="244" customFormat="1"/>
    <row r="3423" s="244" customFormat="1"/>
    <row r="3424" s="244" customFormat="1"/>
    <row r="3425" s="244" customFormat="1"/>
    <row r="3426" s="244" customFormat="1"/>
    <row r="3427" s="244" customFormat="1"/>
    <row r="3428" s="244" customFormat="1"/>
    <row r="3429" s="244" customFormat="1"/>
    <row r="3430" s="244" customFormat="1"/>
    <row r="3431" s="244" customFormat="1"/>
    <row r="3432" s="244" customFormat="1"/>
    <row r="3433" s="244" customFormat="1"/>
    <row r="3434" s="244" customFormat="1"/>
    <row r="3435" s="244" customFormat="1"/>
    <row r="3436" s="244" customFormat="1"/>
    <row r="3437" s="244" customFormat="1"/>
    <row r="3438" s="244" customFormat="1"/>
    <row r="3439" s="244" customFormat="1"/>
    <row r="3440" s="244" customFormat="1"/>
    <row r="3441" s="244" customFormat="1"/>
    <row r="3442" s="244" customFormat="1"/>
    <row r="3443" s="244" customFormat="1"/>
    <row r="3444" s="244" customFormat="1"/>
    <row r="3445" s="244" customFormat="1"/>
    <row r="3446" s="244" customFormat="1"/>
    <row r="3447" s="244" customFormat="1"/>
    <row r="3448" s="244" customFormat="1"/>
    <row r="3449" s="244" customFormat="1"/>
    <row r="3450" s="244" customFormat="1"/>
    <row r="3451" s="244" customFormat="1"/>
    <row r="3452" s="244" customFormat="1"/>
    <row r="3453" s="244" customFormat="1"/>
    <row r="3454" s="244" customFormat="1"/>
    <row r="3455" s="244" customFormat="1"/>
    <row r="3456" s="244" customFormat="1"/>
    <row r="3457" s="244" customFormat="1"/>
    <row r="3458" s="244" customFormat="1"/>
    <row r="3459" s="244" customFormat="1"/>
    <row r="3460" s="244" customFormat="1"/>
    <row r="3461" s="244" customFormat="1"/>
    <row r="3462" s="244" customFormat="1"/>
    <row r="3463" s="244" customFormat="1"/>
    <row r="3464" s="244" customFormat="1"/>
    <row r="3465" s="244" customFormat="1"/>
    <row r="3466" s="244" customFormat="1"/>
    <row r="3467" s="244" customFormat="1"/>
    <row r="3468" s="244" customFormat="1"/>
    <row r="3469" s="244" customFormat="1"/>
    <row r="3470" s="244" customFormat="1"/>
    <row r="3471" s="244" customFormat="1"/>
    <row r="3472" s="244" customFormat="1"/>
    <row r="3473" s="244" customFormat="1"/>
    <row r="3474" s="244" customFormat="1"/>
    <row r="3475" s="244" customFormat="1"/>
    <row r="3476" s="244" customFormat="1"/>
    <row r="3477" s="244" customFormat="1"/>
    <row r="3478" s="244" customFormat="1"/>
    <row r="3479" s="244" customFormat="1"/>
    <row r="3480" s="244" customFormat="1"/>
    <row r="3481" s="244" customFormat="1"/>
    <row r="3482" s="244" customFormat="1"/>
    <row r="3483" s="244" customFormat="1"/>
    <row r="3484" s="244" customFormat="1"/>
    <row r="3485" s="244" customFormat="1"/>
    <row r="3486" s="244" customFormat="1"/>
    <row r="3487" s="244" customFormat="1"/>
    <row r="3488" s="244" customFormat="1"/>
    <row r="3489" s="244" customFormat="1"/>
    <row r="3490" s="244" customFormat="1"/>
    <row r="3491" s="244" customFormat="1"/>
    <row r="3492" s="244" customFormat="1"/>
    <row r="3493" s="244" customFormat="1"/>
    <row r="3494" s="244" customFormat="1"/>
    <row r="3495" s="244" customFormat="1"/>
    <row r="3496" s="244" customFormat="1"/>
    <row r="3497" s="244" customFormat="1"/>
    <row r="3498" s="244" customFormat="1"/>
    <row r="3499" s="244" customFormat="1"/>
    <row r="3500" s="244" customFormat="1"/>
    <row r="3501" s="244" customFormat="1"/>
    <row r="3502" s="244" customFormat="1"/>
    <row r="3503" s="244" customFormat="1"/>
    <row r="3504" s="244" customFormat="1"/>
    <row r="3505" s="244" customFormat="1"/>
    <row r="3506" s="244" customFormat="1"/>
    <row r="3507" s="244" customFormat="1"/>
    <row r="3508" s="244" customFormat="1"/>
    <row r="3509" s="244" customFormat="1"/>
    <row r="3510" s="244" customFormat="1"/>
    <row r="3511" s="244" customFormat="1"/>
    <row r="3512" s="244" customFormat="1"/>
    <row r="3513" s="244" customFormat="1"/>
    <row r="3514" s="244" customFormat="1"/>
    <row r="3515" s="244" customFormat="1"/>
    <row r="3516" s="244" customFormat="1"/>
    <row r="3517" s="244" customFormat="1"/>
    <row r="3518" s="244" customFormat="1"/>
    <row r="3519" s="244" customFormat="1"/>
    <row r="3520" s="244" customFormat="1"/>
    <row r="3521" s="244" customFormat="1"/>
    <row r="3522" s="244" customFormat="1"/>
    <row r="3523" s="244" customFormat="1"/>
    <row r="3524" s="244" customFormat="1"/>
    <row r="3525" s="244" customFormat="1"/>
    <row r="3526" s="244" customFormat="1"/>
    <row r="3527" s="244" customFormat="1"/>
    <row r="3528" s="244" customFormat="1"/>
    <row r="3529" s="244" customFormat="1"/>
    <row r="3530" s="244" customFormat="1"/>
    <row r="3531" s="244" customFormat="1"/>
    <row r="3532" s="244" customFormat="1"/>
    <row r="3533" s="244" customFormat="1"/>
    <row r="3534" s="244" customFormat="1"/>
    <row r="3535" s="244" customFormat="1"/>
    <row r="3536" s="244" customFormat="1"/>
    <row r="3537" s="244" customFormat="1"/>
    <row r="3538" s="244" customFormat="1"/>
    <row r="3539" s="244" customFormat="1"/>
    <row r="3540" s="244" customFormat="1"/>
    <row r="3541" s="244" customFormat="1"/>
    <row r="3542" s="244" customFormat="1"/>
    <row r="3543" s="244" customFormat="1"/>
    <row r="3544" s="244" customFormat="1"/>
    <row r="3545" s="244" customFormat="1"/>
    <row r="3546" s="244" customFormat="1"/>
    <row r="3547" s="244" customFormat="1"/>
    <row r="3548" s="244" customFormat="1"/>
    <row r="3549" s="244" customFormat="1"/>
    <row r="3550" s="244" customFormat="1"/>
    <row r="3551" s="244" customFormat="1"/>
    <row r="3552" s="244" customFormat="1"/>
    <row r="3553" s="244" customFormat="1"/>
    <row r="3554" s="244" customFormat="1"/>
    <row r="3555" s="244" customFormat="1"/>
    <row r="3556" s="244" customFormat="1"/>
    <row r="3557" s="244" customFormat="1"/>
    <row r="3558" s="244" customFormat="1"/>
    <row r="3559" s="244" customFormat="1"/>
    <row r="3560" s="244" customFormat="1"/>
    <row r="3561" s="244" customFormat="1"/>
    <row r="3562" s="244" customFormat="1"/>
    <row r="3563" s="244" customFormat="1"/>
    <row r="3564" s="244" customFormat="1"/>
    <row r="3565" s="244" customFormat="1"/>
    <row r="3566" s="244" customFormat="1"/>
    <row r="3567" s="244" customFormat="1"/>
    <row r="3568" s="244" customFormat="1"/>
    <row r="3569" s="244" customFormat="1"/>
    <row r="3570" s="244" customFormat="1"/>
    <row r="3571" s="244" customFormat="1"/>
    <row r="3572" s="244" customFormat="1"/>
    <row r="3573" s="244" customFormat="1"/>
    <row r="3574" s="244" customFormat="1"/>
    <row r="3575" s="244" customFormat="1"/>
    <row r="3576" s="244" customFormat="1"/>
    <row r="3577" s="244" customFormat="1"/>
    <row r="3578" s="244" customFormat="1"/>
    <row r="3579" s="244" customFormat="1"/>
    <row r="3580" s="244" customFormat="1"/>
    <row r="3581" s="244" customFormat="1"/>
    <row r="3582" s="244" customFormat="1"/>
    <row r="3583" s="244" customFormat="1"/>
    <row r="3584" s="244" customFormat="1"/>
    <row r="3585" s="244" customFormat="1"/>
    <row r="3586" s="244" customFormat="1"/>
    <row r="3587" s="244" customFormat="1"/>
    <row r="3588" s="244" customFormat="1"/>
    <row r="3589" s="244" customFormat="1"/>
    <row r="3590" s="244" customFormat="1"/>
    <row r="3591" s="244" customFormat="1"/>
    <row r="3592" s="244" customFormat="1"/>
    <row r="3593" s="244" customFormat="1"/>
    <row r="3594" s="244" customFormat="1"/>
    <row r="3595" s="244" customFormat="1"/>
    <row r="3596" s="244" customFormat="1"/>
    <row r="3597" s="244" customFormat="1"/>
    <row r="3598" s="244" customFormat="1"/>
    <row r="3599" s="244" customFormat="1"/>
    <row r="3600" s="244" customFormat="1"/>
    <row r="3601" s="244" customFormat="1"/>
    <row r="3602" s="244" customFormat="1"/>
    <row r="3603" s="244" customFormat="1"/>
    <row r="3604" s="244" customFormat="1"/>
    <row r="3605" s="244" customFormat="1"/>
    <row r="3606" s="244" customFormat="1"/>
    <row r="3607" s="244" customFormat="1"/>
    <row r="3608" s="244" customFormat="1"/>
    <row r="3609" s="244" customFormat="1"/>
    <row r="3610" s="244" customFormat="1"/>
    <row r="3611" s="244" customFormat="1"/>
    <row r="3612" s="244" customFormat="1"/>
    <row r="3613" s="244" customFormat="1"/>
    <row r="3614" s="244" customFormat="1"/>
    <row r="3615" s="244" customFormat="1"/>
    <row r="3616" s="244" customFormat="1"/>
    <row r="3617" s="244" customFormat="1"/>
    <row r="3618" s="244" customFormat="1"/>
    <row r="3619" s="244" customFormat="1"/>
    <row r="3620" s="244" customFormat="1"/>
    <row r="3621" s="244" customFormat="1"/>
    <row r="3622" s="244" customFormat="1"/>
    <row r="3623" s="244" customFormat="1"/>
    <row r="3624" s="244" customFormat="1"/>
    <row r="3625" s="244" customFormat="1"/>
    <row r="3626" s="244" customFormat="1"/>
    <row r="3627" s="244" customFormat="1"/>
    <row r="3628" s="244" customFormat="1"/>
    <row r="3629" s="244" customFormat="1"/>
    <row r="3630" s="244" customFormat="1"/>
    <row r="3631" s="244" customFormat="1"/>
    <row r="3632" s="244" customFormat="1"/>
    <row r="3633" s="244" customFormat="1"/>
    <row r="3634" s="244" customFormat="1"/>
    <row r="3635" s="244" customFormat="1"/>
    <row r="3636" s="244" customFormat="1"/>
    <row r="3637" s="244" customFormat="1"/>
    <row r="3638" s="244" customFormat="1"/>
    <row r="3639" s="244" customFormat="1"/>
    <row r="3640" s="244" customFormat="1"/>
    <row r="3641" s="244" customFormat="1"/>
    <row r="3642" s="244" customFormat="1"/>
    <row r="3643" s="244" customFormat="1"/>
    <row r="3644" s="244" customFormat="1"/>
    <row r="3645" s="244" customFormat="1"/>
    <row r="3646" s="244" customFormat="1"/>
    <row r="3647" s="244" customFormat="1"/>
    <row r="3648" s="244" customFormat="1"/>
    <row r="3649" s="244" customFormat="1"/>
    <row r="3650" s="244" customFormat="1"/>
    <row r="3651" s="244" customFormat="1"/>
    <row r="3652" s="244" customFormat="1"/>
    <row r="3653" s="244" customFormat="1"/>
    <row r="3654" s="244" customFormat="1"/>
    <row r="3655" s="244" customFormat="1"/>
    <row r="3656" s="244" customFormat="1"/>
    <row r="3657" s="244" customFormat="1"/>
    <row r="3658" s="244" customFormat="1"/>
    <row r="3659" s="244" customFormat="1"/>
    <row r="3660" s="244" customFormat="1"/>
    <row r="3661" s="244" customFormat="1"/>
    <row r="3662" s="244" customFormat="1"/>
    <row r="3663" s="244" customFormat="1"/>
    <row r="3664" s="244" customFormat="1"/>
    <row r="3665" s="244" customFormat="1"/>
    <row r="3666" s="244" customFormat="1"/>
    <row r="3667" s="244" customFormat="1"/>
    <row r="3668" s="244" customFormat="1"/>
    <row r="3669" s="244" customFormat="1"/>
    <row r="3670" s="244" customFormat="1"/>
    <row r="3671" s="244" customFormat="1"/>
    <row r="3672" s="244" customFormat="1"/>
    <row r="3673" s="244" customFormat="1"/>
    <row r="3674" s="244" customFormat="1"/>
    <row r="3675" s="244" customFormat="1"/>
    <row r="3676" s="244" customFormat="1"/>
    <row r="3677" s="244" customFormat="1"/>
    <row r="3678" s="244" customFormat="1"/>
    <row r="3679" s="244" customFormat="1"/>
    <row r="3680" s="244" customFormat="1"/>
    <row r="3681" s="244" customFormat="1"/>
    <row r="3682" s="244" customFormat="1"/>
    <row r="3683" s="244" customFormat="1"/>
    <row r="3684" s="244" customFormat="1"/>
    <row r="3685" s="244" customFormat="1"/>
    <row r="3686" s="244" customFormat="1"/>
    <row r="3687" s="244" customFormat="1"/>
    <row r="3688" s="244" customFormat="1"/>
    <row r="3689" s="244" customFormat="1"/>
    <row r="3690" s="244" customFormat="1"/>
    <row r="3691" s="244" customFormat="1"/>
    <row r="3692" s="244" customFormat="1"/>
    <row r="3693" s="244" customFormat="1"/>
    <row r="3694" s="244" customFormat="1"/>
    <row r="3695" s="244" customFormat="1"/>
    <row r="3696" s="244" customFormat="1"/>
    <row r="3697" s="244" customFormat="1"/>
    <row r="3698" s="244" customFormat="1"/>
    <row r="3699" s="244" customFormat="1"/>
    <row r="3700" s="244" customFormat="1"/>
    <row r="3701" s="244" customFormat="1"/>
    <row r="3702" s="244" customFormat="1"/>
    <row r="3703" s="244" customFormat="1"/>
    <row r="3704" s="244" customFormat="1"/>
    <row r="3705" s="244" customFormat="1"/>
    <row r="3706" s="244" customFormat="1"/>
    <row r="3707" s="244" customFormat="1"/>
    <row r="3708" s="244" customFormat="1"/>
    <row r="3709" s="244" customFormat="1"/>
    <row r="3710" s="244" customFormat="1"/>
    <row r="3711" s="244" customFormat="1"/>
    <row r="3712" s="244" customFormat="1"/>
    <row r="3713" s="244" customFormat="1"/>
    <row r="3714" s="244" customFormat="1"/>
    <row r="3715" s="244" customFormat="1"/>
    <row r="3716" s="244" customFormat="1"/>
    <row r="3717" s="244" customFormat="1"/>
    <row r="3718" s="244" customFormat="1"/>
    <row r="3719" s="244" customFormat="1"/>
    <row r="3720" s="244" customFormat="1"/>
    <row r="3721" s="244" customFormat="1"/>
    <row r="3722" s="244" customFormat="1"/>
    <row r="3723" s="244" customFormat="1"/>
    <row r="3724" s="244" customFormat="1"/>
    <row r="3725" s="244" customFormat="1"/>
    <row r="3726" s="244" customFormat="1"/>
    <row r="3727" s="244" customFormat="1"/>
    <row r="3728" s="244" customFormat="1"/>
    <row r="3729" s="244" customFormat="1"/>
    <row r="3730" s="244" customFormat="1"/>
    <row r="3731" s="244" customFormat="1"/>
    <row r="3732" s="244" customFormat="1"/>
    <row r="3733" s="244" customFormat="1"/>
    <row r="3734" s="244" customFormat="1"/>
    <row r="3735" s="244" customFormat="1"/>
    <row r="3736" s="244" customFormat="1"/>
    <row r="3737" s="244" customFormat="1"/>
    <row r="3738" s="244" customFormat="1"/>
    <row r="3739" s="244" customFormat="1"/>
    <row r="3740" s="244" customFormat="1"/>
    <row r="3741" s="244" customFormat="1"/>
    <row r="3742" s="244" customFormat="1"/>
    <row r="3743" s="244" customFormat="1"/>
    <row r="3744" s="244" customFormat="1"/>
    <row r="3745" s="244" customFormat="1"/>
    <row r="3746" s="244" customFormat="1"/>
    <row r="3747" s="244" customFormat="1"/>
    <row r="3748" s="244" customFormat="1"/>
    <row r="3749" s="244" customFormat="1"/>
    <row r="3750" s="244" customFormat="1"/>
    <row r="3751" s="244" customFormat="1"/>
    <row r="3752" s="244" customFormat="1"/>
    <row r="3753" s="244" customFormat="1"/>
    <row r="3754" s="244" customFormat="1"/>
    <row r="3755" s="244" customFormat="1"/>
    <row r="3756" s="244" customFormat="1"/>
    <row r="3757" s="244" customFormat="1"/>
    <row r="3758" s="244" customFormat="1"/>
    <row r="3759" s="244" customFormat="1"/>
    <row r="3760" s="244" customFormat="1"/>
    <row r="3761" s="244" customFormat="1"/>
    <row r="3762" s="244" customFormat="1"/>
    <row r="3763" s="244" customFormat="1"/>
    <row r="3764" s="244" customFormat="1"/>
    <row r="3765" s="244" customFormat="1"/>
    <row r="3766" s="244" customFormat="1"/>
    <row r="3767" s="244" customFormat="1"/>
    <row r="3768" s="244" customFormat="1"/>
    <row r="3769" s="244" customFormat="1"/>
    <row r="3770" s="244" customFormat="1"/>
    <row r="3771" s="244" customFormat="1"/>
    <row r="3772" s="244" customFormat="1"/>
    <row r="3773" s="244" customFormat="1"/>
    <row r="3774" s="244" customFormat="1"/>
    <row r="3775" s="244" customFormat="1"/>
    <row r="3776" s="244" customFormat="1"/>
    <row r="3777" s="244" customFormat="1"/>
    <row r="3778" s="244" customFormat="1"/>
    <row r="3779" s="244" customFormat="1"/>
    <row r="3780" s="244" customFormat="1"/>
    <row r="3781" s="244" customFormat="1"/>
    <row r="3782" s="244" customFormat="1"/>
    <row r="3783" s="244" customFormat="1"/>
    <row r="3784" s="244" customFormat="1"/>
    <row r="3785" s="244" customFormat="1"/>
    <row r="3786" s="244" customFormat="1"/>
    <row r="3787" s="244" customFormat="1"/>
    <row r="3788" s="244" customFormat="1"/>
    <row r="3789" s="244" customFormat="1"/>
    <row r="3790" s="244" customFormat="1"/>
    <row r="3791" s="244" customFormat="1"/>
    <row r="3792" s="244" customFormat="1"/>
    <row r="3793" s="244" customFormat="1"/>
    <row r="3794" s="244" customFormat="1"/>
    <row r="3795" s="244" customFormat="1"/>
    <row r="3796" s="244" customFormat="1"/>
    <row r="3797" s="244" customFormat="1"/>
    <row r="3798" s="244" customFormat="1"/>
    <row r="3799" s="244" customFormat="1"/>
    <row r="3800" s="244" customFormat="1"/>
    <row r="3801" s="244" customFormat="1"/>
    <row r="3802" s="244" customFormat="1"/>
    <row r="3803" s="244" customFormat="1"/>
    <row r="3804" s="244" customFormat="1"/>
    <row r="3805" s="244" customFormat="1"/>
    <row r="3806" s="244" customFormat="1"/>
    <row r="3807" s="244" customFormat="1"/>
    <row r="3808" s="244" customFormat="1"/>
    <row r="3809" s="244" customFormat="1"/>
    <row r="3810" s="244" customFormat="1"/>
    <row r="3811" s="244" customFormat="1"/>
    <row r="3812" s="244" customFormat="1"/>
    <row r="3813" s="244" customFormat="1"/>
    <row r="3814" s="244" customFormat="1"/>
    <row r="3815" s="244" customFormat="1"/>
    <row r="3816" s="244" customFormat="1"/>
    <row r="3817" s="244" customFormat="1"/>
    <row r="3818" s="244" customFormat="1"/>
    <row r="3819" s="244" customFormat="1"/>
    <row r="3820" s="244" customFormat="1"/>
    <row r="3821" s="244" customFormat="1"/>
    <row r="3822" s="244" customFormat="1"/>
    <row r="3823" s="244" customFormat="1"/>
    <row r="3824" s="244" customFormat="1"/>
    <row r="3825" s="244" customFormat="1"/>
    <row r="3826" s="244" customFormat="1"/>
    <row r="3827" s="244" customFormat="1"/>
    <row r="3828" s="244" customFormat="1"/>
    <row r="3829" s="244" customFormat="1"/>
    <row r="3830" s="244" customFormat="1"/>
    <row r="3831" s="244" customFormat="1"/>
    <row r="3832" s="244" customFormat="1"/>
    <row r="3833" s="244" customFormat="1"/>
    <row r="3834" s="244" customFormat="1"/>
    <row r="3835" s="244" customFormat="1"/>
    <row r="3836" s="244" customFormat="1"/>
    <row r="3837" s="244" customFormat="1"/>
    <row r="3838" s="244" customFormat="1"/>
    <row r="3839" s="244" customFormat="1"/>
    <row r="3840" s="244" customFormat="1"/>
    <row r="3841" s="244" customFormat="1"/>
    <row r="3842" s="244" customFormat="1"/>
    <row r="3843" s="244" customFormat="1"/>
    <row r="3844" s="244" customFormat="1"/>
    <row r="3845" s="244" customFormat="1"/>
    <row r="3846" s="244" customFormat="1"/>
    <row r="3847" s="244" customFormat="1"/>
    <row r="3848" s="244" customFormat="1"/>
    <row r="3849" s="244" customFormat="1"/>
    <row r="3850" s="244" customFormat="1"/>
    <row r="3851" s="244" customFormat="1"/>
    <row r="3852" s="244" customFormat="1"/>
    <row r="3853" s="244" customFormat="1"/>
    <row r="3854" s="244" customFormat="1"/>
    <row r="3855" s="244" customFormat="1"/>
    <row r="3856" s="244" customFormat="1"/>
    <row r="3857" s="244" customFormat="1"/>
    <row r="3858" s="244" customFormat="1"/>
    <row r="3859" s="244" customFormat="1"/>
    <row r="3860" s="244" customFormat="1"/>
    <row r="3861" s="244" customFormat="1"/>
    <row r="3862" s="244" customFormat="1"/>
    <row r="3863" s="244" customFormat="1"/>
    <row r="3864" s="244" customFormat="1"/>
    <row r="3865" s="244" customFormat="1"/>
    <row r="3866" s="244" customFormat="1"/>
    <row r="3867" s="244" customFormat="1"/>
    <row r="3868" s="244" customFormat="1"/>
    <row r="3869" s="244" customFormat="1"/>
    <row r="3870" s="244" customFormat="1"/>
    <row r="3871" s="244" customFormat="1"/>
    <row r="3872" s="244" customFormat="1"/>
    <row r="3873" s="244" customFormat="1"/>
    <row r="3874" s="244" customFormat="1"/>
    <row r="3875" s="244" customFormat="1"/>
    <row r="3876" s="244" customFormat="1"/>
    <row r="3877" s="244" customFormat="1"/>
    <row r="3878" s="244" customFormat="1"/>
    <row r="3879" s="244" customFormat="1"/>
    <row r="3880" s="244" customFormat="1"/>
    <row r="3881" s="244" customFormat="1"/>
    <row r="3882" s="244" customFormat="1"/>
    <row r="3883" s="244" customFormat="1"/>
    <row r="3884" s="244" customFormat="1"/>
    <row r="3885" s="244" customFormat="1"/>
    <row r="3886" s="244" customFormat="1"/>
    <row r="3887" s="244" customFormat="1"/>
    <row r="3888" s="244" customFormat="1"/>
    <row r="3889" s="244" customFormat="1"/>
    <row r="3890" s="244" customFormat="1"/>
    <row r="3891" s="244" customFormat="1"/>
    <row r="3892" s="244" customFormat="1"/>
    <row r="3893" s="244" customFormat="1"/>
    <row r="3894" s="244" customFormat="1"/>
    <row r="3895" s="244" customFormat="1"/>
    <row r="3896" s="244" customFormat="1"/>
    <row r="3897" s="244" customFormat="1"/>
    <row r="3898" s="244" customFormat="1"/>
    <row r="3899" s="244" customFormat="1"/>
    <row r="3900" s="244" customFormat="1"/>
    <row r="3901" s="244" customFormat="1"/>
    <row r="3902" s="244" customFormat="1"/>
    <row r="3903" s="244" customFormat="1"/>
    <row r="3904" s="244" customFormat="1"/>
    <row r="3905" s="244" customFormat="1"/>
    <row r="3906" s="244" customFormat="1"/>
    <row r="3907" s="244" customFormat="1"/>
    <row r="3908" s="244" customFormat="1"/>
    <row r="3909" s="244" customFormat="1"/>
    <row r="3910" s="244" customFormat="1"/>
    <row r="3911" s="244" customFormat="1"/>
    <row r="3912" s="244" customFormat="1"/>
    <row r="3913" s="244" customFormat="1"/>
    <row r="3914" s="244" customFormat="1"/>
    <row r="3915" s="244" customFormat="1"/>
    <row r="3916" s="244" customFormat="1"/>
    <row r="3917" s="244" customFormat="1"/>
    <row r="3918" s="244" customFormat="1"/>
    <row r="3919" s="244" customFormat="1"/>
    <row r="3920" s="244" customFormat="1"/>
    <row r="3921" s="244" customFormat="1"/>
    <row r="3922" s="244" customFormat="1"/>
    <row r="3923" s="244" customFormat="1"/>
    <row r="3924" s="244" customFormat="1"/>
    <row r="3925" s="244" customFormat="1"/>
    <row r="3926" s="244" customFormat="1"/>
    <row r="3927" s="244" customFormat="1"/>
    <row r="3928" s="244" customFormat="1"/>
    <row r="3929" s="244" customFormat="1"/>
    <row r="3930" s="244" customFormat="1"/>
    <row r="3931" s="244" customFormat="1"/>
    <row r="3932" s="244" customFormat="1"/>
    <row r="3933" s="244" customFormat="1"/>
    <row r="3934" s="244" customFormat="1"/>
    <row r="3935" s="244" customFormat="1"/>
    <row r="3936" s="244" customFormat="1"/>
    <row r="3937" s="244" customFormat="1"/>
    <row r="3938" s="244" customFormat="1"/>
    <row r="3939" s="244" customFormat="1"/>
    <row r="3940" s="244" customFormat="1"/>
    <row r="3941" s="244" customFormat="1"/>
    <row r="3942" s="244" customFormat="1"/>
    <row r="3943" s="244" customFormat="1"/>
    <row r="3944" s="244" customFormat="1"/>
    <row r="3945" s="244" customFormat="1"/>
    <row r="3946" s="244" customFormat="1"/>
    <row r="3947" s="244" customFormat="1"/>
    <row r="3948" s="244" customFormat="1"/>
    <row r="3949" s="244" customFormat="1"/>
    <row r="3950" s="244" customFormat="1"/>
    <row r="3951" s="244" customFormat="1"/>
    <row r="3952" s="244" customFormat="1"/>
    <row r="3953" s="244" customFormat="1"/>
    <row r="3954" s="244" customFormat="1"/>
    <row r="3955" s="244" customFormat="1"/>
    <row r="3956" s="244" customFormat="1"/>
    <row r="3957" s="244" customFormat="1"/>
    <row r="3958" s="244" customFormat="1"/>
    <row r="3959" s="244" customFormat="1"/>
    <row r="3960" s="244" customFormat="1"/>
    <row r="3961" s="244" customFormat="1"/>
    <row r="3962" s="244" customFormat="1"/>
    <row r="3963" s="244" customFormat="1"/>
    <row r="3964" s="244" customFormat="1"/>
    <row r="3965" s="244" customFormat="1"/>
    <row r="3966" s="244" customFormat="1"/>
    <row r="3967" s="244" customFormat="1"/>
    <row r="3968" s="244" customFormat="1"/>
    <row r="3969" s="244" customFormat="1"/>
    <row r="3970" s="244" customFormat="1"/>
    <row r="3971" s="244" customFormat="1"/>
    <row r="3972" s="244" customFormat="1"/>
    <row r="3973" s="244" customFormat="1"/>
    <row r="3974" s="244" customFormat="1"/>
    <row r="3975" s="244" customFormat="1"/>
    <row r="3976" s="244" customFormat="1"/>
    <row r="3977" s="244" customFormat="1"/>
    <row r="3978" s="244" customFormat="1"/>
    <row r="3979" s="244" customFormat="1"/>
    <row r="3980" s="244" customFormat="1"/>
    <row r="3981" s="244" customFormat="1"/>
    <row r="3982" s="244" customFormat="1"/>
    <row r="3983" s="244" customFormat="1"/>
    <row r="3984" s="244" customFormat="1"/>
    <row r="3985" s="244" customFormat="1"/>
    <row r="3986" s="244" customFormat="1"/>
    <row r="3987" s="244" customFormat="1"/>
    <row r="3988" s="244" customFormat="1"/>
    <row r="3989" s="244" customFormat="1"/>
    <row r="3990" s="244" customFormat="1"/>
    <row r="3991" s="244" customFormat="1"/>
    <row r="3992" s="244" customFormat="1"/>
    <row r="3993" s="244" customFormat="1"/>
    <row r="3994" s="244" customFormat="1"/>
    <row r="3995" s="244" customFormat="1"/>
    <row r="3996" s="244" customFormat="1"/>
    <row r="3997" s="244" customFormat="1"/>
    <row r="3998" s="244" customFormat="1"/>
    <row r="3999" s="244" customFormat="1"/>
    <row r="4000" s="244" customFormat="1"/>
    <row r="4001" s="244" customFormat="1"/>
    <row r="4002" s="244" customFormat="1"/>
    <row r="4003" s="244" customFormat="1"/>
    <row r="4004" s="244" customFormat="1"/>
    <row r="4005" s="244" customFormat="1"/>
    <row r="4006" s="244" customFormat="1"/>
    <row r="4007" s="244" customFormat="1"/>
    <row r="4008" s="244" customFormat="1"/>
    <row r="4009" s="244" customFormat="1"/>
    <row r="4010" s="244" customFormat="1"/>
    <row r="4011" s="244" customFormat="1"/>
    <row r="4012" s="244" customFormat="1"/>
    <row r="4013" s="244" customFormat="1"/>
    <row r="4014" s="244" customFormat="1"/>
    <row r="4015" s="244" customFormat="1"/>
    <row r="4016" s="244" customFormat="1"/>
    <row r="4017" s="244" customFormat="1"/>
    <row r="4018" s="244" customFormat="1"/>
    <row r="4019" s="244" customFormat="1"/>
    <row r="4020" s="244" customFormat="1"/>
    <row r="4021" s="244" customFormat="1"/>
    <row r="4022" s="244" customFormat="1"/>
    <row r="4023" s="244" customFormat="1"/>
    <row r="4024" s="244" customFormat="1"/>
    <row r="4025" s="244" customFormat="1"/>
    <row r="4026" s="244" customFormat="1"/>
    <row r="4027" s="244" customFormat="1"/>
    <row r="4028" s="244" customFormat="1"/>
    <row r="4029" s="244" customFormat="1"/>
    <row r="4030" s="244" customFormat="1"/>
    <row r="4031" s="244" customFormat="1"/>
    <row r="4032" s="244" customFormat="1"/>
    <row r="4033" s="244" customFormat="1"/>
    <row r="4034" s="244" customFormat="1"/>
    <row r="4035" s="244" customFormat="1"/>
    <row r="4036" s="244" customFormat="1"/>
    <row r="4037" s="244" customFormat="1"/>
    <row r="4038" s="244" customFormat="1"/>
    <row r="4039" s="244" customFormat="1"/>
    <row r="4040" s="244" customFormat="1"/>
    <row r="4041" s="244" customFormat="1"/>
    <row r="4042" s="244" customFormat="1"/>
    <row r="4043" s="244" customFormat="1"/>
    <row r="4044" s="244" customFormat="1"/>
    <row r="4045" s="244" customFormat="1"/>
    <row r="4046" s="244" customFormat="1"/>
    <row r="4047" s="244" customFormat="1"/>
    <row r="4048" s="244" customFormat="1"/>
    <row r="4049" s="244" customFormat="1"/>
    <row r="4050" s="244" customFormat="1"/>
    <row r="4051" s="244" customFormat="1"/>
    <row r="4052" s="244" customFormat="1"/>
    <row r="4053" s="244" customFormat="1"/>
    <row r="4054" s="244" customFormat="1"/>
    <row r="4055" s="244" customFormat="1"/>
    <row r="4056" s="244" customFormat="1"/>
    <row r="4057" s="244" customFormat="1"/>
    <row r="4058" s="244" customFormat="1"/>
    <row r="4059" s="244" customFormat="1"/>
    <row r="4060" s="244" customFormat="1"/>
    <row r="4061" s="244" customFormat="1"/>
    <row r="4062" s="244" customFormat="1"/>
    <row r="4063" s="244" customFormat="1"/>
    <row r="4064" s="244" customFormat="1"/>
    <row r="4065" s="244" customFormat="1"/>
    <row r="4066" s="244" customFormat="1"/>
    <row r="4067" s="244" customFormat="1"/>
    <row r="4068" s="244" customFormat="1"/>
    <row r="4069" s="244" customFormat="1"/>
    <row r="4070" s="244" customFormat="1"/>
    <row r="4071" s="244" customFormat="1"/>
    <row r="4072" s="244" customFormat="1"/>
    <row r="4073" s="244" customFormat="1"/>
    <row r="4074" s="244" customFormat="1"/>
    <row r="4075" s="244" customFormat="1"/>
    <row r="4076" s="244" customFormat="1"/>
    <row r="4077" s="244" customFormat="1"/>
    <row r="4078" s="244" customFormat="1"/>
    <row r="4079" s="244" customFormat="1"/>
    <row r="4080" s="244" customFormat="1"/>
    <row r="4081" s="244" customFormat="1"/>
    <row r="4082" s="244" customFormat="1"/>
    <row r="4083" s="244" customFormat="1"/>
    <row r="4084" s="244" customFormat="1"/>
    <row r="4085" s="244" customFormat="1"/>
    <row r="4086" s="244" customFormat="1"/>
    <row r="4087" s="244" customFormat="1"/>
    <row r="4088" s="244" customFormat="1"/>
    <row r="4089" s="244" customFormat="1"/>
    <row r="4090" s="244" customFormat="1"/>
    <row r="4091" s="244" customFormat="1"/>
    <row r="4092" s="244" customFormat="1"/>
    <row r="4093" s="244" customFormat="1"/>
    <row r="4094" s="244" customFormat="1"/>
    <row r="4095" s="244" customFormat="1"/>
    <row r="4096" s="244" customFormat="1"/>
    <row r="4097" s="244" customFormat="1"/>
    <row r="4098" s="244" customFormat="1"/>
    <row r="4099" s="244" customFormat="1"/>
    <row r="4100" s="244" customFormat="1"/>
    <row r="4101" s="244" customFormat="1"/>
    <row r="4102" s="244" customFormat="1"/>
    <row r="4103" s="244" customFormat="1"/>
    <row r="4104" s="244" customFormat="1"/>
    <row r="4105" s="244" customFormat="1"/>
    <row r="4106" s="244" customFormat="1"/>
    <row r="4107" s="244" customFormat="1"/>
    <row r="4108" s="244" customFormat="1"/>
    <row r="4109" s="244" customFormat="1"/>
    <row r="4110" s="244" customFormat="1"/>
    <row r="4111" s="244" customFormat="1"/>
    <row r="4112" s="244" customFormat="1"/>
    <row r="4113" s="244" customFormat="1"/>
    <row r="4114" s="244" customFormat="1"/>
    <row r="4115" s="244" customFormat="1"/>
    <row r="4116" s="244" customFormat="1"/>
    <row r="4117" s="244" customFormat="1"/>
    <row r="4118" s="244" customFormat="1"/>
    <row r="4119" s="244" customFormat="1"/>
    <row r="4120" s="244" customFormat="1"/>
    <row r="4121" s="244" customFormat="1"/>
    <row r="4122" s="244" customFormat="1"/>
    <row r="4123" s="244" customFormat="1"/>
    <row r="4124" s="244" customFormat="1"/>
    <row r="4125" s="244" customFormat="1"/>
    <row r="4126" s="244" customFormat="1"/>
    <row r="4127" s="244" customFormat="1"/>
    <row r="4128" s="244" customFormat="1"/>
    <row r="4129" s="244" customFormat="1"/>
    <row r="4130" s="244" customFormat="1"/>
    <row r="4131" s="244" customFormat="1"/>
    <row r="4132" s="244" customFormat="1"/>
    <row r="4133" s="244" customFormat="1"/>
    <row r="4134" s="244" customFormat="1"/>
    <row r="4135" s="244" customFormat="1"/>
    <row r="4136" s="244" customFormat="1"/>
    <row r="4137" s="244" customFormat="1"/>
    <row r="4138" s="244" customFormat="1"/>
    <row r="4139" s="244" customFormat="1"/>
    <row r="4140" s="244" customFormat="1"/>
    <row r="4141" s="244" customFormat="1"/>
    <row r="4142" s="244" customFormat="1"/>
    <row r="4143" s="244" customFormat="1"/>
    <row r="4144" s="244" customFormat="1"/>
    <row r="4145" s="244" customFormat="1"/>
    <row r="4146" s="244" customFormat="1"/>
    <row r="4147" s="244" customFormat="1"/>
    <row r="4148" s="244" customFormat="1"/>
    <row r="4149" s="244" customFormat="1"/>
    <row r="4150" s="244" customFormat="1"/>
    <row r="4151" s="244" customFormat="1"/>
    <row r="4152" s="244" customFormat="1"/>
    <row r="4153" s="244" customFormat="1"/>
    <row r="4154" s="244" customFormat="1"/>
    <row r="4155" s="244" customFormat="1"/>
    <row r="4156" s="244" customFormat="1"/>
    <row r="4157" s="244" customFormat="1"/>
    <row r="4158" s="244" customFormat="1"/>
    <row r="4159" s="244" customFormat="1"/>
    <row r="4160" s="244" customFormat="1"/>
    <row r="4161" s="244" customFormat="1"/>
    <row r="4162" s="244" customFormat="1"/>
    <row r="4163" s="244" customFormat="1"/>
    <row r="4164" s="244" customFormat="1"/>
    <row r="4165" s="244" customFormat="1"/>
    <row r="4166" s="244" customFormat="1"/>
    <row r="4167" s="244" customFormat="1"/>
    <row r="4168" s="244" customFormat="1"/>
    <row r="4169" s="244" customFormat="1"/>
    <row r="4170" s="244" customFormat="1"/>
    <row r="4171" s="244" customFormat="1"/>
    <row r="4172" s="244" customFormat="1"/>
    <row r="4173" s="244" customFormat="1"/>
    <row r="4174" s="244" customFormat="1"/>
    <row r="4175" s="244" customFormat="1"/>
    <row r="4176" s="244" customFormat="1"/>
    <row r="4177" s="244" customFormat="1"/>
    <row r="4178" s="244" customFormat="1"/>
    <row r="4179" s="244" customFormat="1"/>
    <row r="4180" s="244" customFormat="1"/>
    <row r="4181" s="244" customFormat="1"/>
    <row r="4182" s="244" customFormat="1"/>
    <row r="4183" s="244" customFormat="1"/>
    <row r="4184" s="244" customFormat="1"/>
    <row r="4185" s="244" customFormat="1"/>
    <row r="4186" s="244" customFormat="1"/>
    <row r="4187" s="244" customFormat="1"/>
    <row r="4188" s="244" customFormat="1"/>
    <row r="4189" s="244" customFormat="1"/>
    <row r="4190" s="244" customFormat="1"/>
    <row r="4191" s="244" customFormat="1"/>
    <row r="4192" s="244" customFormat="1"/>
    <row r="4193" s="244" customFormat="1"/>
    <row r="4194" s="244" customFormat="1"/>
    <row r="4195" s="244" customFormat="1"/>
    <row r="4196" s="244" customFormat="1"/>
    <row r="4197" s="244" customFormat="1"/>
    <row r="4198" s="244" customFormat="1"/>
    <row r="4199" s="244" customFormat="1"/>
    <row r="4200" s="244" customFormat="1"/>
    <row r="4201" s="244" customFormat="1"/>
    <row r="4202" s="244" customFormat="1"/>
    <row r="4203" s="244" customFormat="1"/>
    <row r="4204" s="244" customFormat="1"/>
    <row r="4205" s="244" customFormat="1"/>
    <row r="4206" s="244" customFormat="1"/>
    <row r="4207" s="244" customFormat="1"/>
    <row r="4208" s="244" customFormat="1"/>
    <row r="4209" s="244" customFormat="1"/>
    <row r="4210" s="244" customFormat="1"/>
    <row r="4211" s="244" customFormat="1"/>
    <row r="4212" s="244" customFormat="1"/>
    <row r="4213" s="244" customFormat="1"/>
    <row r="4214" s="244" customFormat="1"/>
    <row r="4215" s="244" customFormat="1"/>
    <row r="4216" s="244" customFormat="1"/>
    <row r="4217" s="244" customFormat="1"/>
    <row r="4218" s="244" customFormat="1"/>
    <row r="4219" s="244" customFormat="1"/>
    <row r="4220" s="244" customFormat="1"/>
    <row r="4221" s="244" customFormat="1"/>
    <row r="4222" s="244" customFormat="1"/>
    <row r="4223" s="244" customFormat="1"/>
    <row r="4224" s="244" customFormat="1"/>
    <row r="4225" s="244" customFormat="1"/>
    <row r="4226" s="244" customFormat="1"/>
    <row r="4227" s="244" customFormat="1"/>
    <row r="4228" s="244" customFormat="1"/>
    <row r="4229" s="244" customFormat="1"/>
    <row r="4230" s="244" customFormat="1"/>
    <row r="4231" s="244" customFormat="1"/>
    <row r="4232" s="244" customFormat="1"/>
    <row r="4233" s="244" customFormat="1"/>
    <row r="4234" s="244" customFormat="1"/>
    <row r="4235" s="244" customFormat="1"/>
    <row r="4236" s="244" customFormat="1"/>
    <row r="4237" s="244" customFormat="1"/>
    <row r="4238" s="244" customFormat="1"/>
    <row r="4239" s="244" customFormat="1"/>
    <row r="4240" s="244" customFormat="1"/>
    <row r="4241" s="244" customFormat="1"/>
    <row r="4242" s="244" customFormat="1"/>
    <row r="4243" s="244" customFormat="1"/>
    <row r="4244" s="244" customFormat="1"/>
    <row r="4245" s="244" customFormat="1"/>
    <row r="4246" s="244" customFormat="1"/>
    <row r="4247" s="244" customFormat="1"/>
    <row r="4248" s="244" customFormat="1"/>
    <row r="4249" s="244" customFormat="1"/>
    <row r="4250" s="244" customFormat="1"/>
    <row r="4251" s="244" customFormat="1"/>
    <row r="4252" s="244" customFormat="1"/>
    <row r="4253" s="244" customFormat="1"/>
    <row r="4254" s="244" customFormat="1"/>
    <row r="4255" s="244" customFormat="1"/>
    <row r="4256" s="244" customFormat="1"/>
    <row r="4257" s="244" customFormat="1"/>
    <row r="4258" s="244" customFormat="1"/>
    <row r="4259" s="244" customFormat="1"/>
    <row r="4260" s="244" customFormat="1"/>
    <row r="4261" s="244" customFormat="1"/>
    <row r="4262" s="244" customFormat="1"/>
    <row r="4263" s="244" customFormat="1"/>
    <row r="4264" s="244" customFormat="1"/>
    <row r="4265" s="244" customFormat="1"/>
    <row r="4266" s="244" customFormat="1"/>
    <row r="4267" s="244" customFormat="1"/>
    <row r="4268" s="244" customFormat="1"/>
    <row r="4269" s="244" customFormat="1"/>
    <row r="4270" s="244" customFormat="1"/>
    <row r="4271" s="244" customFormat="1"/>
    <row r="4272" s="244" customFormat="1"/>
    <row r="4273" s="244" customFormat="1"/>
    <row r="4274" s="244" customFormat="1"/>
    <row r="4275" s="244" customFormat="1"/>
    <row r="4276" s="244" customFormat="1"/>
    <row r="4277" s="244" customFormat="1"/>
    <row r="4278" s="244" customFormat="1"/>
    <row r="4279" s="244" customFormat="1"/>
    <row r="4280" s="244" customFormat="1"/>
    <row r="4281" s="244" customFormat="1"/>
    <row r="4282" s="244" customFormat="1"/>
    <row r="4283" s="244" customFormat="1"/>
    <row r="4284" s="244" customFormat="1"/>
    <row r="4285" s="244" customFormat="1"/>
    <row r="4286" s="244" customFormat="1"/>
    <row r="4287" s="244" customFormat="1"/>
    <row r="4288" s="244" customFormat="1"/>
    <row r="4289" s="244" customFormat="1"/>
    <row r="4290" s="244" customFormat="1"/>
    <row r="4291" s="244" customFormat="1"/>
    <row r="4292" s="244" customFormat="1"/>
    <row r="4293" s="244" customFormat="1"/>
    <row r="4294" s="244" customFormat="1"/>
    <row r="4295" s="244" customFormat="1"/>
    <row r="4296" s="244" customFormat="1"/>
    <row r="4297" s="244" customFormat="1"/>
    <row r="4298" s="244" customFormat="1"/>
    <row r="4299" s="244" customFormat="1"/>
    <row r="4300" s="244" customFormat="1"/>
    <row r="4301" s="244" customFormat="1"/>
    <row r="4302" s="244" customFormat="1"/>
    <row r="4303" s="244" customFormat="1"/>
    <row r="4304" s="244" customFormat="1"/>
    <row r="4305" s="244" customFormat="1"/>
    <row r="4306" s="244" customFormat="1"/>
    <row r="4307" s="244" customFormat="1"/>
    <row r="4308" s="244" customFormat="1"/>
    <row r="4309" s="244" customFormat="1"/>
    <row r="4310" s="244" customFormat="1"/>
    <row r="4311" s="244" customFormat="1"/>
    <row r="4312" s="244" customFormat="1"/>
    <row r="4313" s="244" customFormat="1"/>
    <row r="4314" s="244" customFormat="1"/>
    <row r="4315" s="244" customFormat="1"/>
    <row r="4316" s="244" customFormat="1"/>
    <row r="4317" s="244" customFormat="1"/>
    <row r="4318" s="244" customFormat="1"/>
    <row r="4319" s="244" customFormat="1"/>
    <row r="4320" s="244" customFormat="1"/>
    <row r="4321" s="244" customFormat="1"/>
    <row r="4322" s="244" customFormat="1"/>
    <row r="4323" s="244" customFormat="1"/>
    <row r="4324" s="244" customFormat="1"/>
    <row r="4325" s="244" customFormat="1"/>
    <row r="4326" s="244" customFormat="1"/>
    <row r="4327" s="244" customFormat="1"/>
    <row r="4328" s="244" customFormat="1"/>
    <row r="4329" s="244" customFormat="1"/>
    <row r="4330" s="244" customFormat="1"/>
    <row r="4331" s="244" customFormat="1"/>
    <row r="4332" s="244" customFormat="1"/>
    <row r="4333" s="244" customFormat="1"/>
    <row r="4334" s="244" customFormat="1"/>
    <row r="4335" s="244" customFormat="1"/>
    <row r="4336" s="244" customFormat="1"/>
    <row r="4337" s="244" customFormat="1"/>
    <row r="4338" s="244" customFormat="1"/>
    <row r="4339" s="244" customFormat="1"/>
    <row r="4340" s="244" customFormat="1"/>
    <row r="4341" s="244" customFormat="1"/>
    <row r="4342" s="244" customFormat="1"/>
    <row r="4343" s="244" customFormat="1"/>
    <row r="4344" s="244" customFormat="1"/>
    <row r="4345" s="244" customFormat="1"/>
    <row r="4346" s="244" customFormat="1"/>
    <row r="4347" s="244" customFormat="1"/>
    <row r="4348" s="244" customFormat="1"/>
    <row r="4349" s="244" customFormat="1"/>
    <row r="4350" s="244" customFormat="1"/>
    <row r="4351" s="244" customFormat="1"/>
    <row r="4352" s="244" customFormat="1"/>
    <row r="4353" s="244" customFormat="1"/>
    <row r="4354" s="244" customFormat="1"/>
    <row r="4355" s="244" customFormat="1"/>
    <row r="4356" s="244" customFormat="1"/>
    <row r="4357" s="244" customFormat="1"/>
    <row r="4358" s="244" customFormat="1"/>
    <row r="4359" s="244" customFormat="1"/>
    <row r="4360" s="244" customFormat="1"/>
    <row r="4361" s="244" customFormat="1"/>
    <row r="4362" s="244" customFormat="1"/>
    <row r="4363" s="244" customFormat="1"/>
    <row r="4364" s="244" customFormat="1"/>
    <row r="4365" s="244" customFormat="1"/>
    <row r="4366" s="244" customFormat="1"/>
    <row r="4367" s="244" customFormat="1"/>
    <row r="4368" s="244" customFormat="1"/>
    <row r="4369" s="244" customFormat="1"/>
    <row r="4370" s="244" customFormat="1"/>
    <row r="4371" s="244" customFormat="1"/>
    <row r="4372" s="244" customFormat="1"/>
    <row r="4373" s="244" customFormat="1"/>
    <row r="4374" s="244" customFormat="1"/>
    <row r="4375" s="244" customFormat="1"/>
    <row r="4376" s="244" customFormat="1"/>
    <row r="4377" s="244" customFormat="1"/>
    <row r="4378" s="244" customFormat="1"/>
    <row r="4379" s="244" customFormat="1"/>
    <row r="4380" s="244" customFormat="1"/>
    <row r="4381" s="244" customFormat="1"/>
    <row r="4382" s="244" customFormat="1"/>
    <row r="4383" s="244" customFormat="1"/>
    <row r="4384" s="244" customFormat="1"/>
    <row r="4385" s="244" customFormat="1"/>
    <row r="4386" s="244" customFormat="1"/>
    <row r="4387" s="244" customFormat="1"/>
    <row r="4388" s="244" customFormat="1"/>
    <row r="4389" s="244" customFormat="1"/>
    <row r="4390" s="244" customFormat="1"/>
    <row r="4391" s="244" customFormat="1"/>
    <row r="4392" s="244" customFormat="1"/>
    <row r="4393" s="244" customFormat="1"/>
    <row r="4394" s="244" customFormat="1"/>
    <row r="4395" s="244" customFormat="1"/>
    <row r="4396" s="244" customFormat="1"/>
    <row r="4397" s="244" customFormat="1"/>
    <row r="4398" s="244" customFormat="1"/>
    <row r="4399" s="244" customFormat="1"/>
    <row r="4400" s="244" customFormat="1"/>
    <row r="4401" s="244" customFormat="1"/>
    <row r="4402" s="244" customFormat="1"/>
    <row r="4403" s="244" customFormat="1"/>
    <row r="4404" s="244" customFormat="1"/>
    <row r="4405" s="244" customFormat="1"/>
    <row r="4406" s="244" customFormat="1"/>
    <row r="4407" s="244" customFormat="1"/>
    <row r="4408" s="244" customFormat="1"/>
    <row r="4409" s="244" customFormat="1"/>
    <row r="4410" s="244" customFormat="1"/>
    <row r="4411" s="244" customFormat="1"/>
    <row r="4412" s="244" customFormat="1"/>
    <row r="4413" s="244" customFormat="1"/>
    <row r="4414" s="244" customFormat="1"/>
    <row r="4415" s="244" customFormat="1"/>
    <row r="4416" s="244" customFormat="1"/>
    <row r="4417" s="244" customFormat="1"/>
    <row r="4418" s="244" customFormat="1"/>
    <row r="4419" s="244" customFormat="1"/>
    <row r="4420" s="244" customFormat="1"/>
    <row r="4421" s="244" customFormat="1"/>
    <row r="4422" s="244" customFormat="1"/>
    <row r="4423" s="244" customFormat="1"/>
    <row r="4424" s="244" customFormat="1"/>
    <row r="4425" s="244" customFormat="1"/>
    <row r="4426" s="244" customFormat="1"/>
    <row r="4427" s="244" customFormat="1"/>
    <row r="4428" s="244" customFormat="1"/>
    <row r="4429" s="244" customFormat="1"/>
    <row r="4430" s="244" customFormat="1"/>
    <row r="4431" s="244" customFormat="1"/>
    <row r="4432" s="244" customFormat="1"/>
    <row r="4433" s="244" customFormat="1"/>
    <row r="4434" s="244" customFormat="1"/>
    <row r="4435" s="244" customFormat="1"/>
    <row r="4436" s="244" customFormat="1"/>
    <row r="4437" s="244" customFormat="1"/>
    <row r="4438" s="244" customFormat="1"/>
    <row r="4439" s="244" customFormat="1"/>
    <row r="4440" s="244" customFormat="1"/>
    <row r="4441" s="244" customFormat="1"/>
    <row r="4442" s="244" customFormat="1"/>
    <row r="4443" s="244" customFormat="1"/>
    <row r="4444" s="244" customFormat="1"/>
    <row r="4445" s="244" customFormat="1"/>
    <row r="4446" s="244" customFormat="1"/>
    <row r="4447" s="244" customFormat="1"/>
    <row r="4448" s="244" customFormat="1"/>
    <row r="4449" s="244" customFormat="1"/>
    <row r="4450" s="244" customFormat="1"/>
    <row r="4451" s="244" customFormat="1"/>
    <row r="4452" s="244" customFormat="1"/>
    <row r="4453" s="244" customFormat="1"/>
    <row r="4454" s="244" customFormat="1"/>
    <row r="4455" s="244" customFormat="1"/>
    <row r="4456" s="244" customFormat="1"/>
    <row r="4457" s="244" customFormat="1"/>
    <row r="4458" s="244" customFormat="1"/>
    <row r="4459" s="244" customFormat="1"/>
    <row r="4460" s="244" customFormat="1"/>
    <row r="4461" s="244" customFormat="1"/>
    <row r="4462" s="244" customFormat="1"/>
    <row r="4463" s="244" customFormat="1"/>
    <row r="4464" s="244" customFormat="1"/>
    <row r="4465" s="244" customFormat="1"/>
    <row r="4466" s="244" customFormat="1"/>
    <row r="4467" s="244" customFormat="1"/>
    <row r="4468" s="244" customFormat="1"/>
    <row r="4469" s="244" customFormat="1"/>
    <row r="4470" s="244" customFormat="1"/>
    <row r="4471" s="244" customFormat="1"/>
    <row r="4472" s="244" customFormat="1"/>
    <row r="4473" s="244" customFormat="1"/>
    <row r="4474" s="244" customFormat="1"/>
    <row r="4475" s="244" customFormat="1"/>
    <row r="4476" s="244" customFormat="1"/>
    <row r="4477" s="244" customFormat="1"/>
    <row r="4478" s="244" customFormat="1"/>
    <row r="4479" s="244" customFormat="1"/>
    <row r="4480" s="244" customFormat="1"/>
    <row r="4481" s="244" customFormat="1"/>
    <row r="4482" s="244" customFormat="1"/>
    <row r="4483" s="244" customFormat="1"/>
    <row r="4484" s="244" customFormat="1"/>
    <row r="4485" s="244" customFormat="1"/>
    <row r="4486" s="244" customFormat="1"/>
    <row r="4487" s="244" customFormat="1"/>
    <row r="4488" s="244" customFormat="1"/>
    <row r="4489" s="244" customFormat="1"/>
    <row r="4490" s="244" customFormat="1"/>
    <row r="4491" s="244" customFormat="1"/>
    <row r="4492" s="244" customFormat="1"/>
    <row r="4493" s="244" customFormat="1"/>
    <row r="4494" s="244" customFormat="1"/>
    <row r="4495" s="244" customFormat="1"/>
    <row r="4496" s="244" customFormat="1"/>
    <row r="4497" s="244" customFormat="1"/>
    <row r="4498" s="244" customFormat="1"/>
    <row r="4499" s="244" customFormat="1"/>
    <row r="4500" s="244" customFormat="1"/>
    <row r="4501" s="244" customFormat="1"/>
    <row r="4502" s="244" customFormat="1"/>
    <row r="4503" s="244" customFormat="1"/>
    <row r="4504" s="244" customFormat="1"/>
    <row r="4505" s="244" customFormat="1"/>
    <row r="4506" s="244" customFormat="1"/>
    <row r="4507" s="244" customFormat="1"/>
    <row r="4508" s="244" customFormat="1"/>
    <row r="4509" s="244" customFormat="1"/>
    <row r="4510" s="244" customFormat="1"/>
    <row r="4511" s="244" customFormat="1"/>
    <row r="4512" s="244" customFormat="1"/>
    <row r="4513" s="244" customFormat="1"/>
    <row r="4514" s="244" customFormat="1"/>
    <row r="4515" s="244" customFormat="1"/>
    <row r="4516" s="244" customFormat="1"/>
    <row r="4517" s="244" customFormat="1"/>
    <row r="4518" s="244" customFormat="1"/>
    <row r="4519" s="244" customFormat="1"/>
    <row r="4520" s="244" customFormat="1"/>
    <row r="4521" s="244" customFormat="1"/>
    <row r="4522" s="244" customFormat="1"/>
    <row r="4523" s="244" customFormat="1"/>
    <row r="4524" s="244" customFormat="1"/>
    <row r="4525" s="244" customFormat="1"/>
    <row r="4526" s="244" customFormat="1"/>
    <row r="4527" s="244" customFormat="1"/>
    <row r="4528" s="244" customFormat="1"/>
    <row r="4529" s="244" customFormat="1"/>
    <row r="4530" s="244" customFormat="1"/>
    <row r="4531" s="244" customFormat="1"/>
    <row r="4532" s="244" customFormat="1"/>
    <row r="4533" s="244" customFormat="1"/>
    <row r="4534" s="244" customFormat="1"/>
    <row r="4535" s="244" customFormat="1"/>
    <row r="4536" s="244" customFormat="1"/>
    <row r="4537" s="244" customFormat="1"/>
    <row r="4538" s="244" customFormat="1"/>
    <row r="4539" s="244" customFormat="1"/>
    <row r="4540" s="244" customFormat="1"/>
    <row r="4541" s="244" customFormat="1"/>
    <row r="4542" s="244" customFormat="1"/>
    <row r="4543" s="244" customFormat="1"/>
    <row r="4544" s="244" customFormat="1"/>
    <row r="4545" s="244" customFormat="1"/>
    <row r="4546" s="244" customFormat="1"/>
    <row r="4547" s="244" customFormat="1"/>
    <row r="4548" s="244" customFormat="1"/>
    <row r="4549" s="244" customFormat="1"/>
    <row r="4550" s="244" customFormat="1"/>
    <row r="4551" s="244" customFormat="1"/>
    <row r="4552" s="244" customFormat="1"/>
    <row r="4553" s="244" customFormat="1"/>
    <row r="4554" s="244" customFormat="1"/>
    <row r="4555" s="244" customFormat="1"/>
    <row r="4556" s="244" customFormat="1"/>
    <row r="4557" s="244" customFormat="1"/>
    <row r="4558" s="244" customFormat="1"/>
    <row r="4559" s="244" customFormat="1"/>
    <row r="4560" s="244" customFormat="1"/>
    <row r="4561" s="244" customFormat="1"/>
    <row r="4562" s="244" customFormat="1"/>
    <row r="4563" s="244" customFormat="1"/>
    <row r="4564" s="244" customFormat="1"/>
    <row r="4565" s="244" customFormat="1"/>
    <row r="4566" s="244" customFormat="1"/>
    <row r="4567" s="244" customFormat="1"/>
    <row r="4568" s="244" customFormat="1"/>
    <row r="4569" s="244" customFormat="1"/>
    <row r="4570" s="244" customFormat="1"/>
    <row r="4571" s="244" customFormat="1"/>
    <row r="4572" s="244" customFormat="1"/>
    <row r="4573" s="244" customFormat="1"/>
    <row r="4574" s="244" customFormat="1"/>
    <row r="4575" s="244" customFormat="1"/>
    <row r="4576" s="244" customFormat="1"/>
    <row r="4577" s="244" customFormat="1"/>
    <row r="4578" s="244" customFormat="1"/>
    <row r="4579" s="244" customFormat="1"/>
    <row r="4580" s="244" customFormat="1"/>
    <row r="4581" s="244" customFormat="1"/>
    <row r="4582" s="244" customFormat="1"/>
    <row r="4583" s="244" customFormat="1"/>
    <row r="4584" s="244" customFormat="1"/>
    <row r="4585" s="244" customFormat="1"/>
    <row r="4586" s="244" customFormat="1"/>
    <row r="4587" s="244" customFormat="1"/>
    <row r="4588" s="244" customFormat="1"/>
    <row r="4589" s="244" customFormat="1"/>
    <row r="4590" s="244" customFormat="1"/>
    <row r="4591" s="244" customFormat="1"/>
    <row r="4592" s="244" customFormat="1"/>
    <row r="4593" s="244" customFormat="1"/>
    <row r="4594" s="244" customFormat="1"/>
    <row r="4595" s="244" customFormat="1"/>
    <row r="4596" s="244" customFormat="1"/>
    <row r="4597" s="244" customFormat="1"/>
    <row r="4598" s="244" customFormat="1"/>
    <row r="4599" s="244" customFormat="1"/>
    <row r="4600" s="244" customFormat="1"/>
    <row r="4601" s="244" customFormat="1"/>
    <row r="4602" s="244" customFormat="1"/>
    <row r="4603" s="244" customFormat="1"/>
    <row r="4604" s="244" customFormat="1"/>
    <row r="4605" s="244" customFormat="1"/>
    <row r="4606" s="244" customFormat="1"/>
    <row r="4607" s="244" customFormat="1"/>
    <row r="4608" s="244" customFormat="1"/>
    <row r="4609" s="244" customFormat="1"/>
    <row r="4610" s="244" customFormat="1"/>
    <row r="4611" s="244" customFormat="1"/>
    <row r="4612" s="244" customFormat="1"/>
    <row r="4613" s="244" customFormat="1"/>
    <row r="4614" s="244" customFormat="1"/>
    <row r="4615" s="244" customFormat="1"/>
    <row r="4616" s="244" customFormat="1"/>
    <row r="4617" s="244" customFormat="1"/>
    <row r="4618" s="244" customFormat="1"/>
    <row r="4619" s="244" customFormat="1"/>
    <row r="4620" s="244" customFormat="1"/>
    <row r="4621" s="244" customFormat="1"/>
    <row r="4622" s="244" customFormat="1"/>
    <row r="4623" s="244" customFormat="1"/>
    <row r="4624" s="244" customFormat="1"/>
    <row r="4625" s="244" customFormat="1"/>
    <row r="4626" s="244" customFormat="1"/>
    <row r="4627" s="244" customFormat="1"/>
    <row r="4628" s="244" customFormat="1"/>
    <row r="4629" s="244" customFormat="1"/>
    <row r="4630" s="244" customFormat="1"/>
    <row r="4631" s="244" customFormat="1"/>
    <row r="4632" s="244" customFormat="1"/>
    <row r="4633" s="244" customFormat="1"/>
    <row r="4634" s="244" customFormat="1"/>
    <row r="4635" s="244" customFormat="1"/>
    <row r="4636" s="244" customFormat="1"/>
    <row r="4637" s="244" customFormat="1"/>
    <row r="4638" s="244" customFormat="1"/>
    <row r="4639" s="244" customFormat="1"/>
    <row r="4640" s="244" customFormat="1"/>
    <row r="4641" s="244" customFormat="1"/>
    <row r="4642" s="244" customFormat="1"/>
    <row r="4643" s="244" customFormat="1"/>
    <row r="4644" s="244" customFormat="1"/>
    <row r="4645" s="244" customFormat="1"/>
    <row r="4646" s="244" customFormat="1"/>
    <row r="4647" s="244" customFormat="1"/>
    <row r="4648" s="244" customFormat="1"/>
    <row r="4649" s="244" customFormat="1"/>
    <row r="4650" s="244" customFormat="1"/>
    <row r="4651" s="244" customFormat="1"/>
    <row r="4652" s="244" customFormat="1"/>
    <row r="4653" s="244" customFormat="1"/>
    <row r="4654" s="244" customFormat="1"/>
    <row r="4655" s="244" customFormat="1"/>
    <row r="4656" s="244" customFormat="1"/>
    <row r="4657" s="244" customFormat="1"/>
    <row r="4658" s="244" customFormat="1"/>
    <row r="4659" s="244" customFormat="1"/>
    <row r="4660" s="244" customFormat="1"/>
    <row r="4661" s="244" customFormat="1"/>
    <row r="4662" s="244" customFormat="1"/>
    <row r="4663" s="244" customFormat="1"/>
    <row r="4664" s="244" customFormat="1"/>
    <row r="4665" s="244" customFormat="1"/>
    <row r="4666" s="244" customFormat="1"/>
    <row r="4667" s="244" customFormat="1"/>
    <row r="4668" s="244" customFormat="1"/>
    <row r="4669" s="244" customFormat="1"/>
    <row r="4670" s="244" customFormat="1"/>
    <row r="4671" s="244" customFormat="1"/>
    <row r="4672" s="244" customFormat="1"/>
    <row r="4673" s="244" customFormat="1"/>
    <row r="4674" s="244" customFormat="1"/>
    <row r="4675" s="244" customFormat="1"/>
    <row r="4676" s="244" customFormat="1"/>
    <row r="4677" s="244" customFormat="1"/>
    <row r="4678" s="244" customFormat="1"/>
    <row r="4679" s="244" customFormat="1"/>
    <row r="4680" s="244" customFormat="1"/>
    <row r="4681" s="244" customFormat="1"/>
    <row r="4682" s="244" customFormat="1"/>
    <row r="4683" s="244" customFormat="1"/>
    <row r="4684" s="244" customFormat="1"/>
    <row r="4685" s="244" customFormat="1"/>
    <row r="4686" s="244" customFormat="1"/>
    <row r="4687" s="244" customFormat="1"/>
    <row r="4688" s="244" customFormat="1"/>
    <row r="4689" s="244" customFormat="1"/>
    <row r="4690" s="244" customFormat="1"/>
    <row r="4691" s="244" customFormat="1"/>
    <row r="4692" s="244" customFormat="1"/>
    <row r="4693" s="244" customFormat="1"/>
    <row r="4694" s="244" customFormat="1"/>
    <row r="4695" s="244" customFormat="1"/>
    <row r="4696" s="244" customFormat="1"/>
    <row r="4697" s="244" customFormat="1"/>
    <row r="4698" s="244" customFormat="1"/>
    <row r="4699" s="244" customFormat="1"/>
    <row r="4700" s="244" customFormat="1"/>
    <row r="4701" s="244" customFormat="1"/>
    <row r="4702" s="244" customFormat="1"/>
    <row r="4703" s="244" customFormat="1"/>
    <row r="4704" s="244" customFormat="1"/>
    <row r="4705" s="244" customFormat="1"/>
    <row r="4706" s="244" customFormat="1"/>
    <row r="4707" s="244" customFormat="1"/>
    <row r="4708" s="244" customFormat="1"/>
    <row r="4709" s="244" customFormat="1"/>
    <row r="4710" s="244" customFormat="1"/>
    <row r="4711" s="244" customFormat="1"/>
    <row r="4712" s="244" customFormat="1"/>
    <row r="4713" s="244" customFormat="1"/>
    <row r="4714" s="244" customFormat="1"/>
    <row r="4715" s="244" customFormat="1"/>
    <row r="4716" s="244" customFormat="1"/>
    <row r="4717" s="244" customFormat="1"/>
    <row r="4718" s="244" customFormat="1"/>
    <row r="4719" s="244" customFormat="1"/>
    <row r="4720" s="244" customFormat="1"/>
    <row r="4721" s="244" customFormat="1"/>
    <row r="4722" s="244" customFormat="1"/>
    <row r="4723" s="244" customFormat="1"/>
    <row r="4724" s="244" customFormat="1"/>
    <row r="4725" s="244" customFormat="1"/>
    <row r="4726" s="244" customFormat="1"/>
    <row r="4727" s="244" customFormat="1"/>
    <row r="4728" s="244" customFormat="1"/>
    <row r="4729" s="244" customFormat="1"/>
    <row r="4730" s="244" customFormat="1"/>
    <row r="4731" s="244" customFormat="1"/>
    <row r="4732" s="244" customFormat="1"/>
    <row r="4733" s="244" customFormat="1"/>
    <row r="4734" s="244" customFormat="1"/>
    <row r="4735" s="244" customFormat="1"/>
    <row r="4736" s="244" customFormat="1"/>
    <row r="4737" s="244" customFormat="1"/>
    <row r="4738" s="244" customFormat="1"/>
    <row r="4739" s="244" customFormat="1"/>
    <row r="4740" s="244" customFormat="1"/>
    <row r="4741" s="244" customFormat="1"/>
    <row r="4742" s="244" customFormat="1"/>
    <row r="4743" s="244" customFormat="1"/>
    <row r="4744" s="244" customFormat="1"/>
    <row r="4745" s="244" customFormat="1"/>
    <row r="4746" s="244" customFormat="1"/>
    <row r="4747" s="244" customFormat="1"/>
    <row r="4748" s="244" customFormat="1"/>
    <row r="4749" s="244" customFormat="1"/>
    <row r="4750" s="244" customFormat="1"/>
    <row r="4751" s="244" customFormat="1"/>
    <row r="4752" s="244" customFormat="1"/>
    <row r="4753" s="244" customFormat="1"/>
    <row r="4754" s="244" customFormat="1"/>
    <row r="4755" s="244" customFormat="1"/>
    <row r="4756" s="244" customFormat="1"/>
    <row r="4757" s="244" customFormat="1"/>
    <row r="4758" s="244" customFormat="1"/>
    <row r="4759" s="244" customFormat="1"/>
    <row r="4760" s="244" customFormat="1"/>
    <row r="4761" s="244" customFormat="1"/>
    <row r="4762" s="244" customFormat="1"/>
    <row r="4763" s="244" customFormat="1"/>
    <row r="4764" s="244" customFormat="1"/>
    <row r="4765" s="244" customFormat="1"/>
    <row r="4766" s="244" customFormat="1"/>
    <row r="4767" s="244" customFormat="1"/>
    <row r="4768" s="244" customFormat="1"/>
    <row r="4769" s="244" customFormat="1"/>
    <row r="4770" s="244" customFormat="1"/>
    <row r="4771" s="244" customFormat="1"/>
    <row r="4772" s="244" customFormat="1"/>
    <row r="4773" s="244" customFormat="1"/>
    <row r="4774" s="244" customFormat="1"/>
    <row r="4775" s="244" customFormat="1"/>
    <row r="4776" s="244" customFormat="1"/>
    <row r="4777" s="244" customFormat="1"/>
    <row r="4778" s="244" customFormat="1"/>
    <row r="4779" s="244" customFormat="1"/>
    <row r="4780" s="244" customFormat="1"/>
    <row r="4781" s="244" customFormat="1"/>
    <row r="4782" s="244" customFormat="1"/>
    <row r="4783" s="244" customFormat="1"/>
    <row r="4784" s="244" customFormat="1"/>
    <row r="4785" s="244" customFormat="1"/>
    <row r="4786" s="244" customFormat="1"/>
    <row r="4787" s="244" customFormat="1"/>
    <row r="4788" s="244" customFormat="1"/>
    <row r="4789" s="244" customFormat="1"/>
    <row r="4790" s="244" customFormat="1"/>
    <row r="4791" s="244" customFormat="1"/>
    <row r="4792" s="244" customFormat="1"/>
    <row r="4793" s="244" customFormat="1"/>
    <row r="4794" s="244" customFormat="1"/>
    <row r="4795" s="244" customFormat="1"/>
    <row r="4796" s="244" customFormat="1"/>
    <row r="4797" s="244" customFormat="1"/>
    <row r="4798" s="244" customFormat="1"/>
    <row r="4799" s="244" customFormat="1"/>
    <row r="4800" s="244" customFormat="1"/>
    <row r="4801" s="244" customFormat="1"/>
    <row r="4802" s="244" customFormat="1"/>
    <row r="4803" s="244" customFormat="1"/>
    <row r="4804" s="244" customFormat="1"/>
    <row r="4805" s="244" customFormat="1"/>
    <row r="4806" s="244" customFormat="1"/>
    <row r="4807" s="244" customFormat="1"/>
    <row r="4808" s="244" customFormat="1"/>
    <row r="4809" s="244" customFormat="1"/>
    <row r="4810" s="244" customFormat="1"/>
    <row r="4811" s="244" customFormat="1"/>
    <row r="4812" s="244" customFormat="1"/>
    <row r="4813" s="244" customFormat="1"/>
    <row r="4814" s="244" customFormat="1"/>
    <row r="4815" s="244" customFormat="1"/>
    <row r="4816" s="244" customFormat="1"/>
    <row r="4817" s="244" customFormat="1"/>
    <row r="4818" s="244" customFormat="1"/>
    <row r="4819" s="244" customFormat="1"/>
    <row r="4820" s="244" customFormat="1"/>
    <row r="4821" s="244" customFormat="1"/>
    <row r="4822" s="244" customFormat="1"/>
    <row r="4823" s="244" customFormat="1"/>
    <row r="4824" s="244" customFormat="1"/>
    <row r="4825" s="244" customFormat="1"/>
    <row r="4826" s="244" customFormat="1"/>
    <row r="4827" s="244" customFormat="1"/>
    <row r="4828" s="244" customFormat="1"/>
    <row r="4829" s="244" customFormat="1"/>
    <row r="4830" s="244" customFormat="1"/>
    <row r="4831" s="244" customFormat="1"/>
    <row r="4832" s="244" customFormat="1"/>
    <row r="4833" s="244" customFormat="1"/>
    <row r="4834" s="244" customFormat="1"/>
    <row r="4835" s="244" customFormat="1"/>
    <row r="4836" s="244" customFormat="1"/>
    <row r="4837" s="244" customFormat="1"/>
    <row r="4838" s="244" customFormat="1"/>
    <row r="4839" s="244" customFormat="1"/>
    <row r="4840" s="244" customFormat="1"/>
    <row r="4841" s="244" customFormat="1"/>
    <row r="4842" s="244" customFormat="1"/>
    <row r="4843" s="244" customFormat="1"/>
    <row r="4844" s="244" customFormat="1"/>
    <row r="4845" s="244" customFormat="1"/>
    <row r="4846" s="244" customFormat="1"/>
    <row r="4847" s="244" customFormat="1"/>
    <row r="4848" s="244" customFormat="1"/>
    <row r="4849" s="244" customFormat="1"/>
    <row r="4850" s="244" customFormat="1"/>
    <row r="4851" s="244" customFormat="1"/>
    <row r="4852" s="244" customFormat="1"/>
    <row r="4853" s="244" customFormat="1"/>
    <row r="4854" s="244" customFormat="1"/>
    <row r="4855" s="244" customFormat="1"/>
    <row r="4856" s="244" customFormat="1"/>
    <row r="4857" s="244" customFormat="1"/>
    <row r="4858" s="244" customFormat="1"/>
    <row r="4859" s="244" customFormat="1"/>
    <row r="4860" s="244" customFormat="1"/>
    <row r="4861" s="244" customFormat="1"/>
    <row r="4862" s="244" customFormat="1"/>
    <row r="4863" s="244" customFormat="1"/>
    <row r="4864" s="244" customFormat="1"/>
    <row r="4865" s="244" customFormat="1"/>
    <row r="4866" s="244" customFormat="1"/>
    <row r="4867" s="244" customFormat="1"/>
    <row r="4868" s="244" customFormat="1"/>
    <row r="4869" s="244" customFormat="1"/>
    <row r="4870" s="244" customFormat="1"/>
    <row r="4871" s="244" customFormat="1"/>
    <row r="4872" s="244" customFormat="1"/>
    <row r="4873" s="244" customFormat="1"/>
    <row r="4874" s="244" customFormat="1"/>
    <row r="4875" s="244" customFormat="1"/>
    <row r="4876" s="244" customFormat="1"/>
    <row r="4877" s="244" customFormat="1"/>
    <row r="4878" s="244" customFormat="1"/>
    <row r="4879" s="244" customFormat="1"/>
    <row r="4880" s="244" customFormat="1"/>
    <row r="4881" s="244" customFormat="1"/>
    <row r="4882" s="244" customFormat="1"/>
    <row r="4883" s="244" customFormat="1"/>
    <row r="4884" s="244" customFormat="1"/>
    <row r="4885" s="244" customFormat="1"/>
    <row r="4886" s="244" customFormat="1"/>
    <row r="4887" s="244" customFormat="1"/>
    <row r="4888" s="244" customFormat="1"/>
    <row r="4889" s="244" customFormat="1"/>
    <row r="4890" s="244" customFormat="1"/>
    <row r="4891" s="244" customFormat="1"/>
    <row r="4892" s="244" customFormat="1"/>
    <row r="4893" s="244" customFormat="1"/>
    <row r="4894" s="244" customFormat="1"/>
    <row r="4895" s="244" customFormat="1"/>
    <row r="4896" s="244" customFormat="1"/>
    <row r="4897" s="244" customFormat="1"/>
    <row r="4898" s="244" customFormat="1"/>
    <row r="4899" s="244" customFormat="1"/>
    <row r="4900" s="244" customFormat="1"/>
    <row r="4901" s="244" customFormat="1"/>
    <row r="4902" s="244" customFormat="1"/>
    <row r="4903" s="244" customFormat="1"/>
    <row r="4904" s="244" customFormat="1"/>
    <row r="4905" s="244" customFormat="1"/>
    <row r="4906" s="244" customFormat="1"/>
    <row r="4907" s="244" customFormat="1"/>
    <row r="4908" s="244" customFormat="1"/>
    <row r="4909" s="244" customFormat="1"/>
    <row r="4910" s="244" customFormat="1"/>
    <row r="4911" s="244" customFormat="1"/>
    <row r="4912" s="244" customFormat="1"/>
    <row r="4913" s="244" customFormat="1"/>
    <row r="4914" s="244" customFormat="1"/>
    <row r="4915" s="244" customFormat="1"/>
    <row r="4916" s="244" customFormat="1"/>
    <row r="4917" s="244" customFormat="1"/>
    <row r="4918" s="244" customFormat="1"/>
    <row r="4919" s="244" customFormat="1"/>
    <row r="4920" s="244" customFormat="1"/>
    <row r="4921" s="244" customFormat="1"/>
    <row r="4922" s="244" customFormat="1"/>
    <row r="4923" s="244" customFormat="1"/>
    <row r="4924" s="244" customFormat="1"/>
    <row r="4925" s="244" customFormat="1"/>
    <row r="4926" s="244" customFormat="1"/>
    <row r="4927" s="244" customFormat="1"/>
    <row r="4928" s="244" customFormat="1"/>
    <row r="4929" s="244" customFormat="1"/>
    <row r="4930" s="244" customFormat="1"/>
    <row r="4931" s="244" customFormat="1"/>
    <row r="4932" s="244" customFormat="1"/>
    <row r="4933" s="244" customFormat="1"/>
    <row r="4934" s="244" customFormat="1"/>
    <row r="4935" s="244" customFormat="1"/>
    <row r="4936" s="244" customFormat="1"/>
    <row r="4937" s="244" customFormat="1"/>
    <row r="4938" s="244" customFormat="1"/>
    <row r="4939" s="244" customFormat="1"/>
    <row r="4940" s="244" customFormat="1"/>
    <row r="4941" s="244" customFormat="1"/>
    <row r="4942" s="244" customFormat="1"/>
    <row r="4943" s="244" customFormat="1"/>
    <row r="4944" s="244" customFormat="1"/>
    <row r="4945" s="244" customFormat="1"/>
    <row r="4946" s="244" customFormat="1"/>
    <row r="4947" s="244" customFormat="1"/>
    <row r="4948" s="244" customFormat="1"/>
    <row r="4949" s="244" customFormat="1"/>
    <row r="4950" s="244" customFormat="1"/>
    <row r="4951" s="244" customFormat="1"/>
    <row r="4952" s="244" customFormat="1"/>
    <row r="4953" s="244" customFormat="1"/>
    <row r="4954" s="244" customFormat="1"/>
    <row r="4955" s="244" customFormat="1"/>
    <row r="4956" s="244" customFormat="1"/>
    <row r="4957" s="244" customFormat="1"/>
    <row r="4958" s="244" customFormat="1"/>
    <row r="4959" s="244" customFormat="1"/>
    <row r="4960" s="244" customFormat="1"/>
    <row r="4961" s="244" customFormat="1"/>
    <row r="4962" s="244" customFormat="1"/>
    <row r="4963" s="244" customFormat="1"/>
    <row r="4964" s="244" customFormat="1"/>
    <row r="4965" s="244" customFormat="1"/>
    <row r="4966" s="244" customFormat="1"/>
    <row r="4967" s="244" customFormat="1"/>
    <row r="4968" s="244" customFormat="1"/>
    <row r="4969" s="244" customFormat="1"/>
    <row r="4970" s="244" customFormat="1"/>
    <row r="4971" s="244" customFormat="1"/>
    <row r="4972" s="244" customFormat="1"/>
    <row r="4973" s="244" customFormat="1"/>
    <row r="4974" s="244" customFormat="1"/>
    <row r="4975" s="244" customFormat="1"/>
    <row r="4976" s="244" customFormat="1"/>
    <row r="4977" s="244" customFormat="1"/>
    <row r="4978" s="244" customFormat="1"/>
    <row r="4979" s="244" customFormat="1"/>
    <row r="4980" s="244" customFormat="1"/>
    <row r="4981" s="244" customFormat="1"/>
    <row r="4982" s="244" customFormat="1"/>
    <row r="4983" s="244" customFormat="1"/>
    <row r="4984" s="244" customFormat="1"/>
    <row r="4985" s="244" customFormat="1"/>
    <row r="4986" s="244" customFormat="1"/>
    <row r="4987" s="244" customFormat="1"/>
    <row r="4988" s="244" customFormat="1"/>
    <row r="4989" s="244" customFormat="1"/>
    <row r="4990" s="244" customFormat="1"/>
    <row r="4991" s="244" customFormat="1"/>
    <row r="4992" s="244" customFormat="1"/>
    <row r="4993" s="244" customFormat="1"/>
    <row r="4994" s="244" customFormat="1"/>
    <row r="4995" s="244" customFormat="1"/>
    <row r="4996" s="244" customFormat="1"/>
    <row r="4997" s="244" customFormat="1"/>
    <row r="4998" s="244" customFormat="1"/>
    <row r="4999" s="244" customFormat="1"/>
    <row r="5000" s="244" customFormat="1"/>
    <row r="5001" s="244" customFormat="1"/>
    <row r="5002" s="244" customFormat="1"/>
    <row r="5003" s="244" customFormat="1"/>
    <row r="5004" s="244" customFormat="1"/>
    <row r="5005" s="244" customFormat="1"/>
    <row r="5006" s="244" customFormat="1"/>
    <row r="5007" s="244" customFormat="1"/>
    <row r="5008" s="244" customFormat="1"/>
    <row r="5009" s="244" customFormat="1"/>
    <row r="5010" s="244" customFormat="1"/>
    <row r="5011" s="244" customFormat="1"/>
    <row r="5012" s="244" customFormat="1"/>
    <row r="5013" s="244" customFormat="1"/>
    <row r="5014" s="244" customFormat="1"/>
    <row r="5015" s="244" customFormat="1"/>
    <row r="5016" s="244" customFormat="1"/>
    <row r="5017" s="244" customFormat="1"/>
    <row r="5018" s="244" customFormat="1"/>
    <row r="5019" s="244" customFormat="1"/>
    <row r="5020" s="244" customFormat="1"/>
    <row r="5021" s="244" customFormat="1"/>
    <row r="5022" s="244" customFormat="1"/>
    <row r="5023" s="244" customFormat="1"/>
    <row r="5024" s="244" customFormat="1"/>
    <row r="5025" s="244" customFormat="1"/>
    <row r="5026" s="244" customFormat="1"/>
    <row r="5027" s="244" customFormat="1"/>
    <row r="5028" s="244" customFormat="1"/>
    <row r="5029" s="244" customFormat="1"/>
    <row r="5030" s="244" customFormat="1"/>
    <row r="5031" s="244" customFormat="1"/>
    <row r="5032" s="244" customFormat="1"/>
    <row r="5033" s="244" customFormat="1"/>
    <row r="5034" s="244" customFormat="1"/>
    <row r="5035" s="244" customFormat="1"/>
    <row r="5036" s="244" customFormat="1"/>
    <row r="5037" s="244" customFormat="1"/>
    <row r="5038" s="244" customFormat="1"/>
    <row r="5039" s="244" customFormat="1"/>
    <row r="5040" s="244" customFormat="1"/>
    <row r="5041" s="244" customFormat="1"/>
    <row r="5042" s="244" customFormat="1"/>
    <row r="5043" s="244" customFormat="1"/>
    <row r="5044" s="244" customFormat="1"/>
    <row r="5045" s="244" customFormat="1"/>
    <row r="5046" s="244" customFormat="1"/>
    <row r="5047" s="244" customFormat="1"/>
    <row r="5048" s="244" customFormat="1"/>
    <row r="5049" s="244" customFormat="1"/>
    <row r="5050" s="244" customFormat="1"/>
    <row r="5051" s="244" customFormat="1"/>
    <row r="5052" s="244" customFormat="1"/>
    <row r="5053" s="244" customFormat="1"/>
    <row r="5054" s="244" customFormat="1"/>
    <row r="5055" s="244" customFormat="1"/>
    <row r="5056" s="244" customFormat="1"/>
    <row r="5057" s="244" customFormat="1"/>
    <row r="5058" s="244" customFormat="1"/>
    <row r="5059" s="244" customFormat="1"/>
    <row r="5060" s="244" customFormat="1"/>
    <row r="5061" s="244" customFormat="1"/>
    <row r="5062" s="244" customFormat="1"/>
    <row r="5063" s="244" customFormat="1"/>
    <row r="5064" s="244" customFormat="1"/>
    <row r="5065" s="244" customFormat="1"/>
    <row r="5066" s="244" customFormat="1"/>
    <row r="5067" s="244" customFormat="1"/>
    <row r="5068" s="244" customFormat="1"/>
    <row r="5069" s="244" customFormat="1"/>
    <row r="5070" s="244" customFormat="1"/>
    <row r="5071" s="244" customFormat="1"/>
    <row r="5072" s="244" customFormat="1"/>
    <row r="5073" s="244" customFormat="1"/>
    <row r="5074" s="244" customFormat="1"/>
    <row r="5075" s="244" customFormat="1"/>
    <row r="5076" s="244" customFormat="1"/>
    <row r="5077" s="244" customFormat="1"/>
    <row r="5078" s="244" customFormat="1"/>
    <row r="5079" s="244" customFormat="1"/>
    <row r="5080" s="244" customFormat="1"/>
    <row r="5081" s="244" customFormat="1"/>
    <row r="5082" s="244" customFormat="1"/>
    <row r="5083" s="244" customFormat="1"/>
    <row r="5084" s="244" customFormat="1"/>
    <row r="5085" s="244" customFormat="1"/>
    <row r="5086" s="244" customFormat="1"/>
    <row r="5087" s="244" customFormat="1"/>
    <row r="5088" s="244" customFormat="1"/>
    <row r="5089" s="244" customFormat="1"/>
    <row r="5090" s="244" customFormat="1"/>
    <row r="5091" s="244" customFormat="1"/>
    <row r="5092" s="244" customFormat="1"/>
    <row r="5093" s="244" customFormat="1"/>
    <row r="5094" s="244" customFormat="1"/>
    <row r="5095" s="244" customFormat="1"/>
    <row r="5096" s="244" customFormat="1"/>
    <row r="5097" s="244" customFormat="1"/>
    <row r="5098" s="244" customFormat="1"/>
    <row r="5099" s="244" customFormat="1"/>
    <row r="5100" s="244" customFormat="1"/>
    <row r="5101" s="244" customFormat="1"/>
    <row r="5102" s="244" customFormat="1"/>
    <row r="5103" s="244" customFormat="1"/>
    <row r="5104" s="244" customFormat="1"/>
    <row r="5105" s="244" customFormat="1"/>
    <row r="5106" s="244" customFormat="1"/>
    <row r="5107" s="244" customFormat="1"/>
    <row r="5108" s="244" customFormat="1"/>
    <row r="5109" s="244" customFormat="1"/>
    <row r="5110" s="244" customFormat="1"/>
    <row r="5111" s="244" customFormat="1"/>
    <row r="5112" s="244" customFormat="1"/>
    <row r="5113" s="244" customFormat="1"/>
    <row r="5114" s="244" customFormat="1"/>
    <row r="5115" s="244" customFormat="1"/>
    <row r="5116" s="244" customFormat="1"/>
    <row r="5117" s="244" customFormat="1"/>
    <row r="5118" s="244" customFormat="1"/>
    <row r="5119" s="244" customFormat="1"/>
    <row r="5120" s="244" customFormat="1"/>
    <row r="5121" s="244" customFormat="1"/>
    <row r="5122" s="244" customFormat="1"/>
    <row r="5123" s="244" customFormat="1"/>
    <row r="5124" s="244" customFormat="1"/>
    <row r="5125" s="244" customFormat="1"/>
    <row r="5126" s="244" customFormat="1"/>
    <row r="5127" s="244" customFormat="1"/>
    <row r="5128" s="244" customFormat="1"/>
    <row r="5129" s="244" customFormat="1"/>
    <row r="5130" s="244" customFormat="1"/>
    <row r="5131" s="244" customFormat="1"/>
    <row r="5132" s="244" customFormat="1"/>
    <row r="5133" s="244" customFormat="1"/>
    <row r="5134" s="244" customFormat="1"/>
    <row r="5135" s="244" customFormat="1"/>
    <row r="5136" s="244" customFormat="1"/>
    <row r="5137" s="244" customFormat="1"/>
    <row r="5138" s="244" customFormat="1"/>
    <row r="5139" s="244" customFormat="1"/>
    <row r="5140" s="244" customFormat="1"/>
    <row r="5141" s="244" customFormat="1"/>
    <row r="5142" s="244" customFormat="1"/>
    <row r="5143" s="244" customFormat="1"/>
    <row r="5144" s="244" customFormat="1"/>
    <row r="5145" s="244" customFormat="1"/>
    <row r="5146" s="244" customFormat="1"/>
    <row r="5147" s="244" customFormat="1"/>
    <row r="5148" s="244" customFormat="1"/>
    <row r="5149" s="244" customFormat="1"/>
    <row r="5150" s="244" customFormat="1"/>
    <row r="5151" s="244" customFormat="1"/>
    <row r="5152" s="244" customFormat="1"/>
    <row r="5153" s="244" customFormat="1"/>
    <row r="5154" s="244" customFormat="1"/>
    <row r="5155" s="244" customFormat="1"/>
    <row r="5156" s="244" customFormat="1"/>
    <row r="5157" s="244" customFormat="1"/>
    <row r="5158" s="244" customFormat="1"/>
    <row r="5159" s="244" customFormat="1"/>
    <row r="5160" s="244" customFormat="1"/>
    <row r="5161" s="244" customFormat="1"/>
    <row r="5162" s="244" customFormat="1"/>
    <row r="5163" s="244" customFormat="1"/>
    <row r="5164" s="244" customFormat="1"/>
    <row r="5165" s="244" customFormat="1"/>
    <row r="5166" s="244" customFormat="1"/>
    <row r="5167" s="244" customFormat="1"/>
    <row r="5168" s="244" customFormat="1"/>
    <row r="5169" s="244" customFormat="1"/>
    <row r="5170" s="244" customFormat="1"/>
    <row r="5171" s="244" customFormat="1"/>
    <row r="5172" s="244" customFormat="1"/>
    <row r="5173" s="244" customFormat="1"/>
    <row r="5174" s="244" customFormat="1"/>
    <row r="5175" s="244" customFormat="1"/>
    <row r="5176" s="244" customFormat="1"/>
    <row r="5177" s="244" customFormat="1"/>
    <row r="5178" s="244" customFormat="1"/>
    <row r="5179" s="244" customFormat="1"/>
    <row r="5180" s="244" customFormat="1"/>
    <row r="5181" s="244" customFormat="1"/>
    <row r="5182" s="244" customFormat="1"/>
    <row r="5183" s="244" customFormat="1"/>
    <row r="5184" s="244" customFormat="1"/>
    <row r="5185" s="244" customFormat="1"/>
    <row r="5186" s="244" customFormat="1"/>
    <row r="5187" s="244" customFormat="1"/>
    <row r="5188" s="244" customFormat="1"/>
    <row r="5189" s="244" customFormat="1"/>
    <row r="5190" s="244" customFormat="1"/>
    <row r="5191" s="244" customFormat="1"/>
    <row r="5192" s="244" customFormat="1"/>
    <row r="5193" s="244" customFormat="1"/>
    <row r="5194" s="244" customFormat="1"/>
    <row r="5195" s="244" customFormat="1"/>
    <row r="5196" s="244" customFormat="1"/>
    <row r="5197" s="244" customFormat="1"/>
    <row r="5198" s="244" customFormat="1"/>
    <row r="5199" s="244" customFormat="1"/>
    <row r="5200" s="244" customFormat="1"/>
    <row r="5201" s="244" customFormat="1"/>
    <row r="5202" s="244" customFormat="1"/>
    <row r="5203" s="244" customFormat="1"/>
    <row r="5204" s="244" customFormat="1"/>
    <row r="5205" s="244" customFormat="1"/>
    <row r="5206" s="244" customFormat="1"/>
    <row r="5207" s="244" customFormat="1"/>
    <row r="5208" s="244" customFormat="1"/>
    <row r="5209" s="244" customFormat="1"/>
    <row r="5210" s="244" customFormat="1"/>
    <row r="5211" s="244" customFormat="1"/>
    <row r="5212" s="244" customFormat="1"/>
    <row r="5213" s="244" customFormat="1"/>
    <row r="5214" s="244" customFormat="1"/>
    <row r="5215" s="244" customFormat="1"/>
    <row r="5216" s="244" customFormat="1"/>
    <row r="5217" s="244" customFormat="1"/>
    <row r="5218" s="244" customFormat="1"/>
    <row r="5219" s="244" customFormat="1"/>
    <row r="5220" s="244" customFormat="1"/>
    <row r="5221" s="244" customFormat="1"/>
    <row r="5222" s="244" customFormat="1"/>
    <row r="5223" s="244" customFormat="1"/>
    <row r="5224" s="244" customFormat="1"/>
    <row r="5225" s="244" customFormat="1"/>
    <row r="5226" s="244" customFormat="1"/>
    <row r="5227" s="244" customFormat="1"/>
    <row r="5228" s="244" customFormat="1"/>
    <row r="5229" s="244" customFormat="1"/>
    <row r="5230" s="244" customFormat="1"/>
    <row r="5231" s="244" customFormat="1"/>
    <row r="5232" s="244" customFormat="1"/>
    <row r="5233" s="244" customFormat="1"/>
    <row r="5234" s="244" customFormat="1"/>
    <row r="5235" s="244" customFormat="1"/>
    <row r="5236" s="244" customFormat="1"/>
    <row r="5237" s="244" customFormat="1"/>
    <row r="5238" s="244" customFormat="1"/>
    <row r="5239" s="244" customFormat="1"/>
    <row r="5240" s="244" customFormat="1"/>
    <row r="5241" s="244" customFormat="1"/>
    <row r="5242" s="244" customFormat="1"/>
    <row r="5243" s="244" customFormat="1"/>
    <row r="5244" s="244" customFormat="1"/>
    <row r="5245" s="244" customFormat="1"/>
    <row r="5246" s="244" customFormat="1"/>
    <row r="5247" s="244" customFormat="1"/>
    <row r="5248" s="244" customFormat="1"/>
    <row r="5249" s="244" customFormat="1"/>
    <row r="5250" s="244" customFormat="1"/>
    <row r="5251" s="244" customFormat="1"/>
    <row r="5252" s="244" customFormat="1"/>
    <row r="5253" s="244" customFormat="1"/>
    <row r="5254" s="244" customFormat="1"/>
    <row r="5255" s="244" customFormat="1"/>
    <row r="5256" s="244" customFormat="1"/>
    <row r="5257" s="244" customFormat="1"/>
    <row r="5258" s="244" customFormat="1"/>
    <row r="5259" s="244" customFormat="1"/>
    <row r="5260" s="244" customFormat="1"/>
    <row r="5261" s="244" customFormat="1"/>
    <row r="5262" s="244" customFormat="1"/>
    <row r="5263" s="244" customFormat="1"/>
    <row r="5264" s="244" customFormat="1"/>
    <row r="5265" s="244" customFormat="1"/>
    <row r="5266" s="244" customFormat="1"/>
    <row r="5267" s="244" customFormat="1"/>
    <row r="5268" s="244" customFormat="1"/>
    <row r="5269" s="244" customFormat="1"/>
    <row r="5270" s="244" customFormat="1"/>
    <row r="5271" s="244" customFormat="1"/>
    <row r="5272" s="244" customFormat="1"/>
    <row r="5273" s="244" customFormat="1"/>
    <row r="5274" s="244" customFormat="1"/>
    <row r="5275" s="244" customFormat="1"/>
    <row r="5276" s="244" customFormat="1"/>
    <row r="5277" s="244" customFormat="1"/>
    <row r="5278" s="244" customFormat="1"/>
    <row r="5279" s="244" customFormat="1"/>
    <row r="5280" s="244" customFormat="1"/>
    <row r="5281" s="244" customFormat="1"/>
    <row r="5282" s="244" customFormat="1"/>
    <row r="5283" s="244" customFormat="1"/>
    <row r="5284" s="244" customFormat="1"/>
    <row r="5285" s="244" customFormat="1"/>
    <row r="5286" s="244" customFormat="1"/>
    <row r="5287" s="244" customFormat="1"/>
    <row r="5288" s="244" customFormat="1"/>
    <row r="5289" s="244" customFormat="1"/>
    <row r="5290" s="244" customFormat="1"/>
    <row r="5291" s="244" customFormat="1"/>
    <row r="5292" s="244" customFormat="1"/>
    <row r="5293" s="244" customFormat="1"/>
    <row r="5294" s="244" customFormat="1"/>
    <row r="5295" s="244" customFormat="1"/>
    <row r="5296" s="244" customFormat="1"/>
    <row r="5297" s="244" customFormat="1"/>
    <row r="5298" s="244" customFormat="1"/>
    <row r="5299" s="244" customFormat="1"/>
    <row r="5300" s="244" customFormat="1"/>
    <row r="5301" s="244" customFormat="1"/>
    <row r="5302" s="244" customFormat="1"/>
    <row r="5303" s="244" customFormat="1"/>
    <row r="5304" s="244" customFormat="1"/>
    <row r="5305" s="244" customFormat="1"/>
    <row r="5306" s="244" customFormat="1"/>
    <row r="5307" s="244" customFormat="1"/>
    <row r="5308" s="244" customFormat="1"/>
    <row r="5309" s="244" customFormat="1"/>
    <row r="5310" s="244" customFormat="1"/>
    <row r="5311" s="244" customFormat="1"/>
    <row r="5312" s="244" customFormat="1"/>
    <row r="5313" s="244" customFormat="1"/>
    <row r="5314" s="244" customFormat="1"/>
    <row r="5315" s="244" customFormat="1"/>
    <row r="5316" s="244" customFormat="1"/>
    <row r="5317" s="244" customFormat="1"/>
    <row r="5318" s="244" customFormat="1"/>
    <row r="5319" s="244" customFormat="1"/>
    <row r="5320" s="244" customFormat="1"/>
    <row r="5321" s="244" customFormat="1"/>
    <row r="5322" s="244" customFormat="1"/>
    <row r="5323" s="244" customFormat="1"/>
    <row r="5324" s="244" customFormat="1"/>
    <row r="5325" s="244" customFormat="1"/>
    <row r="5326" s="244" customFormat="1"/>
    <row r="5327" s="244" customFormat="1"/>
    <row r="5328" s="244" customFormat="1"/>
    <row r="5329" s="244" customFormat="1"/>
    <row r="5330" s="244" customFormat="1"/>
    <row r="5331" s="244" customFormat="1"/>
    <row r="5332" s="244" customFormat="1"/>
    <row r="5333" s="244" customFormat="1"/>
    <row r="5334" s="244" customFormat="1"/>
    <row r="5335" s="244" customFormat="1"/>
    <row r="5336" s="244" customFormat="1"/>
    <row r="5337" s="244" customFormat="1"/>
    <row r="5338" s="244" customFormat="1"/>
    <row r="5339" s="244" customFormat="1"/>
    <row r="5340" s="244" customFormat="1"/>
    <row r="5341" s="244" customFormat="1"/>
    <row r="5342" s="244" customFormat="1"/>
    <row r="5343" s="244" customFormat="1"/>
    <row r="5344" s="244" customFormat="1"/>
    <row r="5345" s="244" customFormat="1"/>
    <row r="5346" s="244" customFormat="1"/>
    <row r="5347" s="244" customFormat="1"/>
    <row r="5348" s="244" customFormat="1"/>
    <row r="5349" s="244" customFormat="1"/>
    <row r="5350" s="244" customFormat="1"/>
    <row r="5351" s="244" customFormat="1"/>
    <row r="5352" s="244" customFormat="1"/>
    <row r="5353" s="244" customFormat="1"/>
    <row r="5354" s="244" customFormat="1"/>
    <row r="5355" s="244" customFormat="1"/>
    <row r="5356" s="244" customFormat="1"/>
    <row r="5357" s="244" customFormat="1"/>
    <row r="5358" s="244" customFormat="1"/>
    <row r="5359" s="244" customFormat="1"/>
    <row r="5360" s="244" customFormat="1"/>
    <row r="5361" s="244" customFormat="1"/>
    <row r="5362" s="244" customFormat="1"/>
    <row r="5363" s="244" customFormat="1"/>
    <row r="5364" s="244" customFormat="1"/>
    <row r="5365" s="244" customFormat="1"/>
    <row r="5366" s="244" customFormat="1"/>
    <row r="5367" s="244" customFormat="1"/>
    <row r="5368" s="244" customFormat="1"/>
    <row r="5369" s="244" customFormat="1"/>
    <row r="5370" s="244" customFormat="1"/>
    <row r="5371" s="244" customFormat="1"/>
    <row r="5372" s="244" customFormat="1"/>
    <row r="5373" s="244" customFormat="1"/>
    <row r="5374" s="244" customFormat="1"/>
    <row r="5375" s="244" customFormat="1"/>
    <row r="5376" s="244" customFormat="1"/>
    <row r="5377" s="244" customFormat="1"/>
    <row r="5378" s="244" customFormat="1"/>
    <row r="5379" s="244" customFormat="1"/>
    <row r="5380" s="244" customFormat="1"/>
    <row r="5381" s="244" customFormat="1"/>
    <row r="5382" s="244" customFormat="1"/>
    <row r="5383" s="244" customFormat="1"/>
    <row r="5384" s="244" customFormat="1"/>
    <row r="5385" s="244" customFormat="1"/>
    <row r="5386" s="244" customFormat="1"/>
    <row r="5387" s="244" customFormat="1"/>
    <row r="5388" s="244" customFormat="1"/>
    <row r="5389" s="244" customFormat="1"/>
    <row r="5390" s="244" customFormat="1"/>
    <row r="5391" s="244" customFormat="1"/>
    <row r="5392" s="244" customFormat="1"/>
    <row r="5393" s="244" customFormat="1"/>
    <row r="5394" s="244" customFormat="1"/>
    <row r="5395" s="244" customFormat="1"/>
    <row r="5396" s="244" customFormat="1"/>
    <row r="5397" s="244" customFormat="1"/>
    <row r="5398" s="244" customFormat="1"/>
    <row r="5399" s="244" customFormat="1"/>
    <row r="5400" s="244" customFormat="1"/>
    <row r="5401" s="244" customFormat="1"/>
    <row r="5402" s="244" customFormat="1"/>
    <row r="5403" s="244" customFormat="1"/>
    <row r="5404" s="244" customFormat="1"/>
    <row r="5405" s="244" customFormat="1"/>
    <row r="5406" s="244" customFormat="1"/>
    <row r="5407" s="244" customFormat="1"/>
    <row r="5408" s="244" customFormat="1"/>
    <row r="5409" s="244" customFormat="1"/>
    <row r="5410" s="244" customFormat="1"/>
    <row r="5411" s="244" customFormat="1"/>
    <row r="5412" s="244" customFormat="1"/>
    <row r="5413" s="244" customFormat="1"/>
    <row r="5414" s="244" customFormat="1"/>
    <row r="5415" s="244" customFormat="1"/>
    <row r="5416" s="244" customFormat="1"/>
    <row r="5417" s="244" customFormat="1"/>
    <row r="5418" s="244" customFormat="1"/>
    <row r="5419" s="244" customFormat="1"/>
    <row r="5420" s="244" customFormat="1"/>
    <row r="5421" s="244" customFormat="1"/>
    <row r="5422" s="244" customFormat="1"/>
    <row r="5423" s="244" customFormat="1"/>
    <row r="5424" s="244" customFormat="1"/>
    <row r="5425" s="244" customFormat="1"/>
    <row r="5426" s="244" customFormat="1"/>
    <row r="5427" s="244" customFormat="1"/>
    <row r="5428" s="244" customFormat="1"/>
    <row r="5429" s="244" customFormat="1"/>
    <row r="5430" s="244" customFormat="1"/>
    <row r="5431" s="244" customFormat="1"/>
    <row r="5432" s="244" customFormat="1"/>
    <row r="5433" s="244" customFormat="1"/>
    <row r="5434" s="244" customFormat="1"/>
    <row r="5435" s="244" customFormat="1"/>
    <row r="5436" s="244" customFormat="1"/>
    <row r="5437" s="244" customFormat="1"/>
    <row r="5438" s="244" customFormat="1"/>
    <row r="5439" s="244" customFormat="1"/>
    <row r="5440" s="244" customFormat="1"/>
    <row r="5441" s="244" customFormat="1"/>
    <row r="5442" s="244" customFormat="1"/>
    <row r="5443" s="244" customFormat="1"/>
    <row r="5444" s="244" customFormat="1"/>
    <row r="5445" s="244" customFormat="1"/>
    <row r="5446" s="244" customFormat="1"/>
    <row r="5447" s="244" customFormat="1"/>
    <row r="5448" s="244" customFormat="1"/>
    <row r="5449" s="244" customFormat="1"/>
    <row r="5450" s="244" customFormat="1"/>
    <row r="5451" s="244" customFormat="1"/>
    <row r="5452" s="244" customFormat="1"/>
    <row r="5453" s="244" customFormat="1"/>
    <row r="5454" s="244" customFormat="1"/>
    <row r="5455" s="244" customFormat="1"/>
    <row r="5456" s="244" customFormat="1"/>
    <row r="5457" s="244" customFormat="1"/>
    <row r="5458" s="244" customFormat="1"/>
    <row r="5459" s="244" customFormat="1"/>
    <row r="5460" s="244" customFormat="1"/>
    <row r="5461" s="244" customFormat="1"/>
    <row r="5462" s="244" customFormat="1"/>
    <row r="5463" s="244" customFormat="1"/>
    <row r="5464" s="244" customFormat="1"/>
    <row r="5465" s="244" customFormat="1"/>
    <row r="5466" s="244" customFormat="1"/>
    <row r="5467" s="244" customFormat="1"/>
    <row r="5468" s="244" customFormat="1"/>
    <row r="5469" s="244" customFormat="1"/>
    <row r="5470" s="244" customFormat="1"/>
    <row r="5471" s="244" customFormat="1"/>
    <row r="5472" s="244" customFormat="1"/>
    <row r="5473" s="244" customFormat="1"/>
    <row r="5474" s="244" customFormat="1"/>
    <row r="5475" s="244" customFormat="1"/>
    <row r="5476" s="244" customFormat="1"/>
    <row r="5477" s="244" customFormat="1"/>
    <row r="5478" s="244" customFormat="1"/>
    <row r="5479" s="244" customFormat="1"/>
    <row r="5480" s="244" customFormat="1"/>
    <row r="5481" s="244" customFormat="1"/>
    <row r="5482" s="244" customFormat="1"/>
    <row r="5483" s="244" customFormat="1"/>
    <row r="5484" s="244" customFormat="1"/>
    <row r="5485" s="244" customFormat="1"/>
    <row r="5486" s="244" customFormat="1"/>
    <row r="5487" s="244" customFormat="1"/>
    <row r="5488" s="244" customFormat="1"/>
    <row r="5489" s="244" customFormat="1"/>
    <row r="5490" s="244" customFormat="1"/>
    <row r="5491" s="244" customFormat="1"/>
    <row r="5492" s="244" customFormat="1"/>
    <row r="5493" s="244" customFormat="1"/>
    <row r="5494" s="244" customFormat="1"/>
    <row r="5495" s="244" customFormat="1"/>
    <row r="5496" s="244" customFormat="1"/>
    <row r="5497" s="244" customFormat="1"/>
    <row r="5498" s="244" customFormat="1"/>
    <row r="5499" s="244" customFormat="1"/>
    <row r="5500" s="244" customFormat="1"/>
    <row r="5501" s="244" customFormat="1"/>
    <row r="5502" s="244" customFormat="1"/>
    <row r="5503" s="244" customFormat="1"/>
    <row r="5504" s="244" customFormat="1"/>
    <row r="5505" s="244" customFormat="1"/>
    <row r="5506" s="244" customFormat="1"/>
    <row r="5507" s="244" customFormat="1"/>
    <row r="5508" s="244" customFormat="1"/>
    <row r="5509" s="244" customFormat="1"/>
    <row r="5510" s="244" customFormat="1"/>
    <row r="5511" s="244" customFormat="1"/>
    <row r="5512" s="244" customFormat="1"/>
    <row r="5513" s="244" customFormat="1"/>
    <row r="5514" s="244" customFormat="1"/>
    <row r="5515" s="244" customFormat="1"/>
    <row r="5516" s="244" customFormat="1"/>
    <row r="5517" s="244" customFormat="1"/>
    <row r="5518" s="244" customFormat="1"/>
    <row r="5519" s="244" customFormat="1"/>
    <row r="5520" s="244" customFormat="1"/>
    <row r="5521" s="244" customFormat="1"/>
    <row r="5522" s="244" customFormat="1"/>
    <row r="5523" s="244" customFormat="1"/>
    <row r="5524" s="244" customFormat="1"/>
    <row r="5525" s="244" customFormat="1"/>
    <row r="5526" s="244" customFormat="1"/>
    <row r="5527" s="244" customFormat="1"/>
    <row r="5528" s="244" customFormat="1"/>
    <row r="5529" s="244" customFormat="1"/>
    <row r="5530" s="244" customFormat="1"/>
    <row r="5531" s="244" customFormat="1"/>
    <row r="5532" s="244" customFormat="1"/>
    <row r="5533" s="244" customFormat="1"/>
    <row r="5534" s="244" customFormat="1"/>
    <row r="5535" s="244" customFormat="1"/>
    <row r="5536" s="244" customFormat="1"/>
    <row r="5537" s="244" customFormat="1"/>
    <row r="5538" s="244" customFormat="1"/>
    <row r="5539" s="244" customFormat="1"/>
    <row r="5540" s="244" customFormat="1"/>
    <row r="5541" s="244" customFormat="1"/>
    <row r="5542" s="244" customFormat="1"/>
    <row r="5543" s="244" customFormat="1"/>
    <row r="5544" s="244" customFormat="1"/>
    <row r="5545" s="244" customFormat="1"/>
    <row r="5546" s="244" customFormat="1"/>
    <row r="5547" s="244" customFormat="1"/>
    <row r="5548" s="244" customFormat="1"/>
    <row r="5549" s="244" customFormat="1"/>
    <row r="5550" s="244" customFormat="1"/>
    <row r="5551" s="244" customFormat="1"/>
    <row r="5552" s="244" customFormat="1"/>
    <row r="5553" s="244" customFormat="1"/>
    <row r="5554" s="244" customFormat="1"/>
    <row r="5555" s="244" customFormat="1"/>
    <row r="5556" s="244" customFormat="1"/>
    <row r="5557" s="244" customFormat="1"/>
    <row r="5558" s="244" customFormat="1"/>
    <row r="5559" s="244" customFormat="1"/>
    <row r="5560" s="244" customFormat="1"/>
    <row r="5561" s="244" customFormat="1"/>
    <row r="5562" s="244" customFormat="1"/>
    <row r="5563" s="244" customFormat="1"/>
    <row r="5564" s="244" customFormat="1"/>
    <row r="5565" s="244" customFormat="1"/>
    <row r="5566" s="244" customFormat="1"/>
    <row r="5567" s="244" customFormat="1"/>
    <row r="5568" s="244" customFormat="1"/>
    <row r="5569" s="244" customFormat="1"/>
    <row r="5570" s="244" customFormat="1"/>
    <row r="5571" s="244" customFormat="1"/>
    <row r="5572" s="244" customFormat="1"/>
    <row r="5573" s="244" customFormat="1"/>
    <row r="5574" s="244" customFormat="1"/>
    <row r="5575" s="244" customFormat="1"/>
    <row r="5576" s="244" customFormat="1"/>
    <row r="5577" s="244" customFormat="1"/>
    <row r="5578" s="244" customFormat="1"/>
    <row r="5579" s="244" customFormat="1"/>
    <row r="5580" s="244" customFormat="1"/>
    <row r="5581" s="244" customFormat="1"/>
    <row r="5582" s="244" customFormat="1"/>
    <row r="5583" s="244" customFormat="1"/>
    <row r="5584" s="244" customFormat="1"/>
    <row r="5585" s="244" customFormat="1"/>
    <row r="5586" s="244" customFormat="1"/>
    <row r="5587" s="244" customFormat="1"/>
    <row r="5588" s="244" customFormat="1"/>
    <row r="5589" s="244" customFormat="1"/>
    <row r="5590" s="244" customFormat="1"/>
    <row r="5591" s="244" customFormat="1"/>
    <row r="5592" s="244" customFormat="1"/>
    <row r="5593" s="244" customFormat="1"/>
    <row r="5594" s="244" customFormat="1"/>
    <row r="5595" s="244" customFormat="1"/>
    <row r="5596" s="244" customFormat="1"/>
    <row r="5597" s="244" customFormat="1"/>
    <row r="5598" s="244" customFormat="1"/>
    <row r="5599" s="244" customFormat="1"/>
    <row r="5600" s="244" customFormat="1"/>
    <row r="5601" s="244" customFormat="1"/>
    <row r="5602" s="244" customFormat="1"/>
    <row r="5603" s="244" customFormat="1"/>
    <row r="5604" s="244" customFormat="1"/>
    <row r="5605" s="244" customFormat="1"/>
    <row r="5606" s="244" customFormat="1"/>
    <row r="5607" s="244" customFormat="1"/>
    <row r="5608" s="244" customFormat="1"/>
    <row r="5609" s="244" customFormat="1"/>
    <row r="5610" s="244" customFormat="1"/>
    <row r="5611" s="244" customFormat="1"/>
    <row r="5612" s="244" customFormat="1"/>
    <row r="5613" s="244" customFormat="1"/>
    <row r="5614" s="244" customFormat="1"/>
    <row r="5615" s="244" customFormat="1"/>
    <row r="5616" s="244" customFormat="1"/>
    <row r="5617" s="244" customFormat="1"/>
    <row r="5618" s="244" customFormat="1"/>
    <row r="5619" s="244" customFormat="1"/>
    <row r="5620" s="244" customFormat="1"/>
    <row r="5621" s="244" customFormat="1"/>
    <row r="5622" s="244" customFormat="1"/>
    <row r="5623" s="244" customFormat="1"/>
    <row r="5624" s="244" customFormat="1"/>
    <row r="5625" s="244" customFormat="1"/>
    <row r="5626" s="244" customFormat="1"/>
    <row r="5627" s="244" customFormat="1"/>
    <row r="5628" s="244" customFormat="1"/>
    <row r="5629" s="244" customFormat="1"/>
    <row r="5630" s="244" customFormat="1"/>
    <row r="5631" s="244" customFormat="1"/>
    <row r="5632" s="244" customFormat="1"/>
    <row r="5633" s="244" customFormat="1"/>
    <row r="5634" s="244" customFormat="1"/>
    <row r="5635" s="244" customFormat="1"/>
    <row r="5636" s="244" customFormat="1"/>
    <row r="5637" s="244" customFormat="1"/>
    <row r="5638" s="244" customFormat="1"/>
    <row r="5639" s="244" customFormat="1"/>
    <row r="5640" s="244" customFormat="1"/>
    <row r="5641" s="244" customFormat="1"/>
    <row r="5642" s="244" customFormat="1"/>
    <row r="5643" s="244" customFormat="1"/>
    <row r="5644" s="244" customFormat="1"/>
    <row r="5645" s="244" customFormat="1"/>
    <row r="5646" s="244" customFormat="1"/>
    <row r="5647" s="244" customFormat="1"/>
    <row r="5648" s="244" customFormat="1"/>
    <row r="5649" s="244" customFormat="1"/>
    <row r="5650" s="244" customFormat="1"/>
    <row r="5651" s="244" customFormat="1"/>
    <row r="5652" s="244" customFormat="1"/>
    <row r="5653" s="244" customFormat="1"/>
    <row r="5654" s="244" customFormat="1"/>
    <row r="5655" s="244" customFormat="1"/>
    <row r="5656" s="244" customFormat="1"/>
    <row r="5657" s="244" customFormat="1"/>
    <row r="5658" s="244" customFormat="1"/>
    <row r="5659" s="244" customFormat="1"/>
    <row r="5660" s="244" customFormat="1"/>
    <row r="5661" s="244" customFormat="1"/>
    <row r="5662" s="244" customFormat="1"/>
    <row r="5663" s="244" customFormat="1"/>
    <row r="5664" s="244" customFormat="1"/>
    <row r="5665" s="244" customFormat="1"/>
    <row r="5666" s="244" customFormat="1"/>
    <row r="5667" s="244" customFormat="1"/>
    <row r="5668" s="244" customFormat="1"/>
    <row r="5669" s="244" customFormat="1"/>
    <row r="5670" s="244" customFormat="1"/>
    <row r="5671" s="244" customFormat="1"/>
    <row r="5672" s="244" customFormat="1"/>
    <row r="5673" s="244" customFormat="1"/>
    <row r="5674" s="244" customFormat="1"/>
    <row r="5675" s="244" customFormat="1"/>
    <row r="5676" s="244" customFormat="1"/>
    <row r="5677" s="244" customFormat="1"/>
    <row r="5678" s="244" customFormat="1"/>
    <row r="5679" s="244" customFormat="1"/>
    <row r="5680" s="244" customFormat="1"/>
    <row r="5681" s="244" customFormat="1"/>
    <row r="5682" s="244" customFormat="1"/>
    <row r="5683" s="244" customFormat="1"/>
    <row r="5684" s="244" customFormat="1"/>
    <row r="5685" s="244" customFormat="1"/>
    <row r="5686" s="244" customFormat="1"/>
    <row r="5687" s="244" customFormat="1"/>
    <row r="5688" s="244" customFormat="1"/>
    <row r="5689" s="244" customFormat="1"/>
    <row r="5690" s="244" customFormat="1"/>
    <row r="5691" s="244" customFormat="1"/>
    <row r="5692" s="244" customFormat="1"/>
    <row r="5693" s="244" customFormat="1"/>
    <row r="5694" s="244" customFormat="1"/>
    <row r="5695" s="244" customFormat="1"/>
    <row r="5696" s="244" customFormat="1"/>
    <row r="5697" s="244" customFormat="1"/>
    <row r="5698" s="244" customFormat="1"/>
    <row r="5699" s="244" customFormat="1"/>
    <row r="5700" s="244" customFormat="1"/>
    <row r="5701" s="244" customFormat="1"/>
    <row r="5702" s="244" customFormat="1"/>
    <row r="5703" s="244" customFormat="1"/>
    <row r="5704" s="244" customFormat="1"/>
    <row r="5705" s="244" customFormat="1"/>
    <row r="5706" s="244" customFormat="1"/>
    <row r="5707" s="244" customFormat="1"/>
    <row r="5708" s="244" customFormat="1"/>
    <row r="5709" s="244" customFormat="1"/>
    <row r="5710" s="244" customFormat="1"/>
    <row r="5711" s="244" customFormat="1"/>
    <row r="5712" s="244" customFormat="1"/>
    <row r="5713" s="244" customFormat="1"/>
    <row r="5714" s="244" customFormat="1"/>
    <row r="5715" s="244" customFormat="1"/>
    <row r="5716" s="244" customFormat="1"/>
    <row r="5717" s="244" customFormat="1"/>
    <row r="5718" s="244" customFormat="1"/>
    <row r="5719" s="244" customFormat="1"/>
    <row r="5720" s="244" customFormat="1"/>
    <row r="5721" s="244" customFormat="1"/>
    <row r="5722" s="244" customFormat="1"/>
    <row r="5723" s="244" customFormat="1"/>
    <row r="5724" s="244" customFormat="1"/>
    <row r="5725" s="244" customFormat="1"/>
    <row r="5726" s="244" customFormat="1"/>
    <row r="5727" s="244" customFormat="1"/>
    <row r="5728" s="244" customFormat="1"/>
    <row r="5729" s="244" customFormat="1"/>
    <row r="5730" s="244" customFormat="1"/>
    <row r="5731" s="244" customFormat="1"/>
    <row r="5732" s="244" customFormat="1"/>
    <row r="5733" s="244" customFormat="1"/>
    <row r="5734" s="244" customFormat="1"/>
    <row r="5735" s="244" customFormat="1"/>
    <row r="5736" s="244" customFormat="1"/>
    <row r="5737" s="244" customFormat="1"/>
    <row r="5738" s="244" customFormat="1"/>
    <row r="5739" s="244" customFormat="1"/>
    <row r="5740" s="244" customFormat="1"/>
    <row r="5741" s="244" customFormat="1"/>
    <row r="5742" s="244" customFormat="1"/>
    <row r="5743" s="244" customFormat="1"/>
    <row r="5744" s="244" customFormat="1"/>
    <row r="5745" s="244" customFormat="1"/>
    <row r="5746" s="244" customFormat="1"/>
    <row r="5747" s="244" customFormat="1"/>
    <row r="5748" s="244" customFormat="1"/>
    <row r="5749" s="244" customFormat="1"/>
    <row r="5750" s="244" customFormat="1"/>
    <row r="5751" s="244" customFormat="1"/>
    <row r="5752" s="244" customFormat="1"/>
    <row r="5753" s="244" customFormat="1"/>
    <row r="5754" s="244" customFormat="1"/>
    <row r="5755" s="244" customFormat="1"/>
    <row r="5756" s="244" customFormat="1"/>
    <row r="5757" s="244" customFormat="1"/>
    <row r="5758" s="244" customFormat="1"/>
    <row r="5759" s="244" customFormat="1"/>
    <row r="5760" s="244" customFormat="1"/>
    <row r="5761" s="244" customFormat="1"/>
    <row r="5762" s="244" customFormat="1"/>
    <row r="5763" s="244" customFormat="1"/>
    <row r="5764" s="244" customFormat="1"/>
    <row r="5765" s="244" customFormat="1"/>
    <row r="5766" s="244" customFormat="1"/>
    <row r="5767" s="244" customFormat="1"/>
    <row r="5768" s="244" customFormat="1"/>
    <row r="5769" s="244" customFormat="1"/>
    <row r="5770" s="244" customFormat="1"/>
    <row r="5771" s="244" customFormat="1"/>
    <row r="5772" s="244" customFormat="1"/>
    <row r="5773" s="244" customFormat="1"/>
    <row r="5774" s="244" customFormat="1"/>
    <row r="5775" s="244" customFormat="1"/>
    <row r="5776" s="244" customFormat="1"/>
    <row r="5777" s="244" customFormat="1"/>
    <row r="5778" s="244" customFormat="1"/>
    <row r="5779" s="244" customFormat="1"/>
    <row r="5780" s="244" customFormat="1"/>
    <row r="5781" s="244" customFormat="1"/>
    <row r="5782" s="244" customFormat="1"/>
    <row r="5783" s="244" customFormat="1"/>
    <row r="5784" s="244" customFormat="1"/>
    <row r="5785" s="244" customFormat="1"/>
    <row r="5786" s="244" customFormat="1"/>
    <row r="5787" s="244" customFormat="1"/>
    <row r="5788" s="244" customFormat="1"/>
    <row r="5789" s="244" customFormat="1"/>
    <row r="5790" s="244" customFormat="1"/>
    <row r="5791" s="244" customFormat="1"/>
    <row r="5792" s="244" customFormat="1"/>
    <row r="5793" s="244" customFormat="1"/>
    <row r="5794" s="244" customFormat="1"/>
    <row r="5795" s="244" customFormat="1"/>
    <row r="5796" s="244" customFormat="1"/>
    <row r="5797" s="244" customFormat="1"/>
    <row r="5798" s="244" customFormat="1"/>
    <row r="5799" s="244" customFormat="1"/>
    <row r="5800" s="244" customFormat="1"/>
    <row r="5801" s="244" customFormat="1"/>
    <row r="5802" s="244" customFormat="1"/>
    <row r="5803" s="244" customFormat="1"/>
    <row r="5804" s="244" customFormat="1"/>
    <row r="5805" s="244" customFormat="1"/>
    <row r="5806" s="244" customFormat="1"/>
    <row r="5807" s="244" customFormat="1"/>
    <row r="5808" s="244" customFormat="1"/>
    <row r="5809" s="244" customFormat="1"/>
    <row r="5810" s="244" customFormat="1"/>
    <row r="5811" s="244" customFormat="1"/>
    <row r="5812" s="244" customFormat="1"/>
    <row r="5813" s="244" customFormat="1"/>
    <row r="5814" s="244" customFormat="1"/>
    <row r="5815" s="244" customFormat="1"/>
    <row r="5816" s="244" customFormat="1"/>
    <row r="5817" s="244" customFormat="1"/>
    <row r="5818" s="244" customFormat="1"/>
    <row r="5819" s="244" customFormat="1"/>
    <row r="5820" s="244" customFormat="1"/>
    <row r="5821" s="244" customFormat="1"/>
    <row r="5822" s="244" customFormat="1"/>
    <row r="5823" s="244" customFormat="1"/>
    <row r="5824" s="244" customFormat="1"/>
    <row r="5825" s="244" customFormat="1"/>
    <row r="5826" s="244" customFormat="1"/>
    <row r="5827" s="244" customFormat="1"/>
    <row r="5828" s="244" customFormat="1"/>
    <row r="5829" s="244" customFormat="1"/>
    <row r="5830" s="244" customFormat="1"/>
    <row r="5831" s="244" customFormat="1"/>
    <row r="5832" s="244" customFormat="1"/>
    <row r="5833" s="244" customFormat="1"/>
    <row r="5834" s="244" customFormat="1"/>
    <row r="5835" s="244" customFormat="1"/>
    <row r="5836" s="244" customFormat="1"/>
    <row r="5837" s="244" customFormat="1"/>
    <row r="5838" s="244" customFormat="1"/>
    <row r="5839" s="244" customFormat="1"/>
    <row r="5840" s="244" customFormat="1"/>
    <row r="5841" s="244" customFormat="1"/>
    <row r="5842" s="244" customFormat="1"/>
    <row r="5843" s="244" customFormat="1"/>
    <row r="5844" s="244" customFormat="1"/>
    <row r="5845" s="244" customFormat="1"/>
    <row r="5846" s="244" customFormat="1"/>
    <row r="5847" s="244" customFormat="1"/>
    <row r="5848" s="244" customFormat="1"/>
    <row r="5849" s="244" customFormat="1"/>
    <row r="5850" s="244" customFormat="1"/>
    <row r="5851" s="244" customFormat="1"/>
    <row r="5852" s="244" customFormat="1"/>
    <row r="5853" s="244" customFormat="1"/>
    <row r="5854" s="244" customFormat="1"/>
    <row r="5855" s="244" customFormat="1"/>
    <row r="5856" s="244" customFormat="1"/>
    <row r="5857" s="244" customFormat="1"/>
    <row r="5858" s="244" customFormat="1"/>
    <row r="5859" s="244" customFormat="1"/>
    <row r="5860" s="244" customFormat="1"/>
    <row r="5861" s="244" customFormat="1"/>
    <row r="5862" s="244" customFormat="1"/>
    <row r="5863" s="244" customFormat="1"/>
    <row r="5864" s="244" customFormat="1"/>
    <row r="5865" s="244" customFormat="1"/>
    <row r="5866" s="244" customFormat="1"/>
    <row r="5867" s="244" customFormat="1"/>
    <row r="5868" s="244" customFormat="1"/>
    <row r="5869" s="244" customFormat="1"/>
    <row r="5870" s="244" customFormat="1"/>
    <row r="5871" s="244" customFormat="1"/>
    <row r="5872" s="244" customFormat="1"/>
    <row r="5873" s="244" customFormat="1"/>
    <row r="5874" s="244" customFormat="1"/>
    <row r="5875" s="244" customFormat="1"/>
    <row r="5876" s="244" customFormat="1"/>
    <row r="5877" s="244" customFormat="1"/>
    <row r="5878" s="244" customFormat="1"/>
    <row r="5879" s="244" customFormat="1"/>
    <row r="5880" s="244" customFormat="1"/>
    <row r="5881" s="244" customFormat="1"/>
    <row r="5882" s="244" customFormat="1"/>
    <row r="5883" s="244" customFormat="1"/>
    <row r="5884" s="244" customFormat="1"/>
    <row r="5885" s="244" customFormat="1"/>
    <row r="5886" s="244" customFormat="1"/>
    <row r="5887" s="244" customFormat="1"/>
    <row r="5888" s="244" customFormat="1"/>
    <row r="5889" s="244" customFormat="1"/>
    <row r="5890" s="244" customFormat="1"/>
    <row r="5891" s="244" customFormat="1"/>
    <row r="5892" s="244" customFormat="1"/>
    <row r="5893" s="244" customFormat="1"/>
    <row r="5894" s="244" customFormat="1"/>
    <row r="5895" s="244" customFormat="1"/>
    <row r="5896" s="244" customFormat="1"/>
    <row r="5897" s="244" customFormat="1"/>
    <row r="5898" s="244" customFormat="1"/>
    <row r="5899" s="244" customFormat="1"/>
    <row r="5900" s="244" customFormat="1"/>
    <row r="5901" s="244" customFormat="1"/>
    <row r="5902" s="244" customFormat="1"/>
    <row r="5903" s="244" customFormat="1"/>
    <row r="5904" s="244" customFormat="1"/>
    <row r="5905" s="244" customFormat="1"/>
    <row r="5906" s="244" customFormat="1"/>
    <row r="5907" s="244" customFormat="1"/>
    <row r="5908" s="244" customFormat="1"/>
    <row r="5909" s="244" customFormat="1"/>
    <row r="5910" s="244" customFormat="1"/>
    <row r="5911" s="244" customFormat="1"/>
    <row r="5912" s="244" customFormat="1"/>
    <row r="5913" s="244" customFormat="1"/>
    <row r="5914" s="244" customFormat="1"/>
    <row r="5915" s="244" customFormat="1"/>
    <row r="5916" s="244" customFormat="1"/>
    <row r="5917" s="244" customFormat="1"/>
    <row r="5918" s="244" customFormat="1"/>
    <row r="5919" s="244" customFormat="1"/>
    <row r="5920" s="244" customFormat="1"/>
    <row r="5921" s="244" customFormat="1"/>
    <row r="5922" s="244" customFormat="1"/>
    <row r="5923" s="244" customFormat="1"/>
    <row r="5924" s="244" customFormat="1"/>
    <row r="5925" s="244" customFormat="1"/>
    <row r="5926" s="244" customFormat="1"/>
    <row r="5927" s="244" customFormat="1"/>
    <row r="5928" s="244" customFormat="1"/>
    <row r="5929" s="244" customFormat="1"/>
    <row r="5930" s="244" customFormat="1"/>
    <row r="5931" s="244" customFormat="1"/>
    <row r="5932" s="244" customFormat="1"/>
    <row r="5933" s="244" customFormat="1"/>
    <row r="5934" s="244" customFormat="1"/>
    <row r="5935" s="244" customFormat="1"/>
    <row r="5936" s="244" customFormat="1"/>
    <row r="5937" s="244" customFormat="1"/>
    <row r="5938" s="244" customFormat="1"/>
    <row r="5939" s="244" customFormat="1"/>
    <row r="5940" s="244" customFormat="1"/>
    <row r="5941" s="244" customFormat="1"/>
    <row r="5942" s="244" customFormat="1"/>
    <row r="5943" s="244" customFormat="1"/>
    <row r="5944" s="244" customFormat="1"/>
    <row r="5945" s="244" customFormat="1"/>
    <row r="5946" s="244" customFormat="1"/>
    <row r="5947" s="244" customFormat="1"/>
    <row r="5948" s="244" customFormat="1"/>
    <row r="5949" s="244" customFormat="1"/>
    <row r="5950" s="244" customFormat="1"/>
    <row r="5951" s="244" customFormat="1"/>
    <row r="5952" s="244" customFormat="1"/>
    <row r="5953" s="244" customFormat="1"/>
    <row r="5954" s="244" customFormat="1"/>
    <row r="5955" s="244" customFormat="1"/>
    <row r="5956" s="244" customFormat="1"/>
    <row r="5957" s="244" customFormat="1"/>
    <row r="5958" s="244" customFormat="1"/>
    <row r="5959" s="244" customFormat="1"/>
    <row r="5960" s="244" customFormat="1"/>
    <row r="5961" s="244" customFormat="1"/>
    <row r="5962" s="244" customFormat="1"/>
    <row r="5963" s="244" customFormat="1"/>
    <row r="5964" s="244" customFormat="1"/>
    <row r="5965" s="244" customFormat="1"/>
    <row r="5966" s="244" customFormat="1"/>
    <row r="5967" s="244" customFormat="1"/>
    <row r="5968" s="244" customFormat="1"/>
    <row r="5969" s="244" customFormat="1"/>
    <row r="5970" s="244" customFormat="1"/>
    <row r="5971" s="244" customFormat="1"/>
    <row r="5972" s="244" customFormat="1"/>
    <row r="5973" s="244" customFormat="1"/>
    <row r="5974" s="244" customFormat="1"/>
    <row r="5975" s="244" customFormat="1"/>
    <row r="5976" s="244" customFormat="1"/>
    <row r="5977" s="244" customFormat="1"/>
    <row r="5978" s="244" customFormat="1"/>
    <row r="5979" s="244" customFormat="1"/>
    <row r="5980" s="244" customFormat="1"/>
    <row r="5981" s="244" customFormat="1"/>
    <row r="5982" s="244" customFormat="1"/>
    <row r="5983" s="244" customFormat="1"/>
    <row r="5984" s="244" customFormat="1"/>
    <row r="5985" s="244" customFormat="1"/>
    <row r="5986" s="244" customFormat="1"/>
    <row r="5987" s="244" customFormat="1"/>
    <row r="5988" s="244" customFormat="1"/>
    <row r="5989" s="244" customFormat="1"/>
    <row r="5990" s="244" customFormat="1"/>
    <row r="5991" s="244" customFormat="1"/>
    <row r="5992" s="244" customFormat="1"/>
    <row r="5993" s="244" customFormat="1"/>
    <row r="5994" s="244" customFormat="1"/>
    <row r="5995" s="244" customFormat="1"/>
    <row r="5996" s="244" customFormat="1"/>
    <row r="5997" s="244" customFormat="1"/>
    <row r="5998" s="244" customFormat="1"/>
    <row r="5999" s="244" customFormat="1"/>
    <row r="6000" s="244" customFormat="1"/>
    <row r="6001" s="244" customFormat="1"/>
    <row r="6002" s="244" customFormat="1"/>
    <row r="6003" s="244" customFormat="1"/>
    <row r="6004" s="244" customFormat="1"/>
    <row r="6005" s="244" customFormat="1"/>
    <row r="6006" s="244" customFormat="1"/>
    <row r="6007" s="244" customFormat="1"/>
    <row r="6008" s="244" customFormat="1"/>
    <row r="6009" s="244" customFormat="1"/>
    <row r="6010" s="244" customFormat="1"/>
    <row r="6011" s="244" customFormat="1"/>
    <row r="6012" s="244" customFormat="1"/>
    <row r="6013" s="244" customFormat="1"/>
    <row r="6014" s="244" customFormat="1"/>
    <row r="6015" s="244" customFormat="1"/>
    <row r="6016" s="244" customFormat="1"/>
    <row r="6017" s="244" customFormat="1"/>
    <row r="6018" s="244" customFormat="1"/>
    <row r="6019" s="244" customFormat="1"/>
    <row r="6020" s="244" customFormat="1"/>
    <row r="6021" s="244" customFormat="1"/>
    <row r="6022" s="244" customFormat="1"/>
    <row r="6023" s="244" customFormat="1"/>
    <row r="6024" s="244" customFormat="1"/>
    <row r="6025" s="244" customFormat="1"/>
    <row r="6026" s="244" customFormat="1"/>
    <row r="6027" s="244" customFormat="1"/>
    <row r="6028" s="244" customFormat="1"/>
    <row r="6029" s="244" customFormat="1"/>
    <row r="6030" s="244" customFormat="1"/>
    <row r="6031" s="244" customFormat="1"/>
    <row r="6032" s="244" customFormat="1"/>
    <row r="6033" s="244" customFormat="1"/>
    <row r="6034" s="244" customFormat="1"/>
    <row r="6035" s="244" customFormat="1"/>
    <row r="6036" s="244" customFormat="1"/>
    <row r="6037" s="244" customFormat="1"/>
    <row r="6038" s="244" customFormat="1"/>
    <row r="6039" s="244" customFormat="1"/>
    <row r="6040" s="244" customFormat="1"/>
    <row r="6041" s="244" customFormat="1"/>
    <row r="6042" s="244" customFormat="1"/>
    <row r="6043" s="244" customFormat="1"/>
    <row r="6044" s="244" customFormat="1"/>
    <row r="6045" s="244" customFormat="1"/>
    <row r="6046" s="244" customFormat="1"/>
    <row r="6047" s="244" customFormat="1"/>
    <row r="6048" s="244" customFormat="1"/>
    <row r="6049" s="244" customFormat="1"/>
    <row r="6050" s="244" customFormat="1"/>
    <row r="6051" s="244" customFormat="1"/>
    <row r="6052" s="244" customFormat="1"/>
    <row r="6053" s="244" customFormat="1"/>
    <row r="6054" s="244" customFormat="1"/>
    <row r="6055" s="244" customFormat="1"/>
    <row r="6056" s="244" customFormat="1"/>
    <row r="6057" s="244" customFormat="1"/>
    <row r="6058" s="244" customFormat="1"/>
    <row r="6059" s="244" customFormat="1"/>
    <row r="6060" s="244" customFormat="1"/>
    <row r="6061" s="244" customFormat="1"/>
    <row r="6062" s="244" customFormat="1"/>
    <row r="6063" s="244" customFormat="1"/>
    <row r="6064" s="244" customFormat="1"/>
    <row r="6065" s="244" customFormat="1"/>
    <row r="6066" s="244" customFormat="1"/>
    <row r="6067" s="244" customFormat="1"/>
    <row r="6068" s="244" customFormat="1"/>
    <row r="6069" s="244" customFormat="1"/>
    <row r="6070" s="244" customFormat="1"/>
    <row r="6071" s="244" customFormat="1"/>
    <row r="6072" s="244" customFormat="1"/>
    <row r="6073" s="244" customFormat="1"/>
    <row r="6074" s="244" customFormat="1"/>
    <row r="6075" s="244" customFormat="1"/>
    <row r="6076" s="244" customFormat="1"/>
    <row r="6077" s="244" customFormat="1"/>
    <row r="6078" s="244" customFormat="1"/>
    <row r="6079" s="244" customFormat="1"/>
    <row r="6080" s="244" customFormat="1"/>
    <row r="6081" s="244" customFormat="1"/>
    <row r="6082" s="244" customFormat="1"/>
    <row r="6083" s="244" customFormat="1"/>
    <row r="6084" s="244" customFormat="1"/>
    <row r="6085" s="244" customFormat="1"/>
    <row r="6086" s="244" customFormat="1"/>
    <row r="6087" s="244" customFormat="1"/>
    <row r="6088" s="244" customFormat="1"/>
    <row r="6089" s="244" customFormat="1"/>
    <row r="6090" s="244" customFormat="1"/>
    <row r="6091" s="244" customFormat="1"/>
    <row r="6092" s="244" customFormat="1"/>
    <row r="6093" s="244" customFormat="1"/>
    <row r="6094" s="244" customFormat="1"/>
    <row r="6095" s="244" customFormat="1"/>
    <row r="6096" s="244" customFormat="1"/>
    <row r="6097" s="244" customFormat="1"/>
    <row r="6098" s="244" customFormat="1"/>
    <row r="6099" s="244" customFormat="1"/>
    <row r="6100" s="244" customFormat="1"/>
    <row r="6101" s="244" customFormat="1"/>
    <row r="6102" s="244" customFormat="1"/>
    <row r="6103" s="244" customFormat="1"/>
    <row r="6104" s="244" customFormat="1"/>
    <row r="6105" s="244" customFormat="1"/>
    <row r="6106" s="244" customFormat="1"/>
    <row r="6107" s="244" customFormat="1"/>
    <row r="6108" s="244" customFormat="1"/>
    <row r="6109" s="244" customFormat="1"/>
    <row r="6110" s="244" customFormat="1"/>
    <row r="6111" s="244" customFormat="1"/>
    <row r="6112" s="244" customFormat="1"/>
    <row r="6113" s="244" customFormat="1"/>
    <row r="6114" s="244" customFormat="1"/>
    <row r="6115" s="244" customFormat="1"/>
    <row r="6116" s="244" customFormat="1"/>
    <row r="6117" s="244" customFormat="1"/>
    <row r="6118" s="244" customFormat="1"/>
    <row r="6119" s="244" customFormat="1"/>
    <row r="6120" s="244" customFormat="1"/>
    <row r="6121" s="244" customFormat="1"/>
    <row r="6122" s="244" customFormat="1"/>
    <row r="6123" s="244" customFormat="1"/>
    <row r="6124" s="244" customFormat="1"/>
    <row r="6125" s="244" customFormat="1"/>
    <row r="6126" s="244" customFormat="1"/>
    <row r="6127" s="244" customFormat="1"/>
    <row r="6128" s="244" customFormat="1"/>
    <row r="6129" s="244" customFormat="1"/>
    <row r="6130" s="244" customFormat="1"/>
    <row r="6131" s="244" customFormat="1"/>
    <row r="6132" s="244" customFormat="1"/>
    <row r="6133" s="244" customFormat="1"/>
    <row r="6134" s="244" customFormat="1"/>
    <row r="6135" s="244" customFormat="1"/>
    <row r="6136" s="244" customFormat="1"/>
    <row r="6137" s="244" customFormat="1"/>
    <row r="6138" s="244" customFormat="1"/>
    <row r="6139" s="244" customFormat="1"/>
    <row r="6140" s="244" customFormat="1"/>
    <row r="6141" s="244" customFormat="1"/>
    <row r="6142" s="244" customFormat="1"/>
    <row r="6143" s="244" customFormat="1"/>
    <row r="6144" s="244" customFormat="1"/>
    <row r="6145" s="244" customFormat="1"/>
    <row r="6146" s="244" customFormat="1"/>
    <row r="6147" s="244" customFormat="1"/>
    <row r="6148" s="244" customFormat="1"/>
    <row r="6149" s="244" customFormat="1"/>
    <row r="6150" s="244" customFormat="1"/>
    <row r="6151" s="244" customFormat="1"/>
    <row r="6152" s="244" customFormat="1"/>
    <row r="6153" s="244" customFormat="1"/>
    <row r="6154" s="244" customFormat="1"/>
    <row r="6155" s="244" customFormat="1"/>
    <row r="6156" s="244" customFormat="1"/>
    <row r="6157" s="244" customFormat="1"/>
    <row r="6158" s="244" customFormat="1"/>
    <row r="6159" s="244" customFormat="1"/>
    <row r="6160" s="244" customFormat="1"/>
    <row r="6161" s="244" customFormat="1"/>
    <row r="6162" s="244" customFormat="1"/>
    <row r="6163" s="244" customFormat="1"/>
    <row r="6164" s="244" customFormat="1"/>
    <row r="6165" s="244" customFormat="1"/>
    <row r="6166" s="244" customFormat="1"/>
    <row r="6167" s="244" customFormat="1"/>
    <row r="6168" s="244" customFormat="1"/>
    <row r="6169" s="244" customFormat="1"/>
    <row r="6170" s="244" customFormat="1"/>
    <row r="6171" s="244" customFormat="1"/>
    <row r="6172" s="244" customFormat="1"/>
    <row r="6173" s="244" customFormat="1"/>
    <row r="6174" s="244" customFormat="1"/>
    <row r="6175" s="244" customFormat="1"/>
    <row r="6176" s="244" customFormat="1"/>
    <row r="6177" s="244" customFormat="1"/>
    <row r="6178" s="244" customFormat="1"/>
    <row r="6179" s="244" customFormat="1"/>
    <row r="6180" s="244" customFormat="1"/>
    <row r="6181" s="244" customFormat="1"/>
    <row r="6182" s="244" customFormat="1"/>
    <row r="6183" s="244" customFormat="1"/>
    <row r="6184" s="244" customFormat="1"/>
    <row r="6185" s="244" customFormat="1"/>
    <row r="6186" s="244" customFormat="1"/>
    <row r="6187" s="244" customFormat="1"/>
    <row r="6188" s="244" customFormat="1"/>
    <row r="6189" s="244" customFormat="1"/>
    <row r="6190" s="244" customFormat="1"/>
    <row r="6191" s="244" customFormat="1"/>
    <row r="6192" s="244" customFormat="1"/>
    <row r="6193" s="244" customFormat="1"/>
    <row r="6194" s="244" customFormat="1"/>
    <row r="6195" s="244" customFormat="1"/>
    <row r="6196" s="244" customFormat="1"/>
    <row r="6197" s="244" customFormat="1"/>
    <row r="6198" s="244" customFormat="1"/>
    <row r="6199" s="244" customFormat="1"/>
    <row r="6200" s="244" customFormat="1"/>
    <row r="6201" s="244" customFormat="1"/>
    <row r="6202" s="244" customFormat="1"/>
    <row r="6203" s="244" customFormat="1"/>
    <row r="6204" s="244" customFormat="1"/>
    <row r="6205" s="244" customFormat="1"/>
    <row r="6206" s="244" customFormat="1"/>
    <row r="6207" s="244" customFormat="1"/>
    <row r="6208" s="244" customFormat="1"/>
    <row r="6209" s="244" customFormat="1"/>
    <row r="6210" s="244" customFormat="1"/>
    <row r="6211" s="244" customFormat="1"/>
    <row r="6212" s="244" customFormat="1"/>
    <row r="6213" s="244" customFormat="1"/>
    <row r="6214" s="244" customFormat="1"/>
    <row r="6215" s="244" customFormat="1"/>
    <row r="6216" s="244" customFormat="1"/>
    <row r="6217" s="244" customFormat="1"/>
    <row r="6218" s="244" customFormat="1"/>
    <row r="6219" s="244" customFormat="1"/>
    <row r="6220" s="244" customFormat="1"/>
    <row r="6221" s="244" customFormat="1"/>
    <row r="6222" s="244" customFormat="1"/>
    <row r="6223" s="244" customFormat="1"/>
    <row r="6224" s="244" customFormat="1"/>
    <row r="6225" s="244" customFormat="1"/>
    <row r="6226" s="244" customFormat="1"/>
    <row r="6227" s="244" customFormat="1"/>
    <row r="6228" s="244" customFormat="1"/>
    <row r="6229" s="244" customFormat="1"/>
    <row r="6230" s="244" customFormat="1"/>
    <row r="6231" s="244" customFormat="1"/>
    <row r="6232" s="244" customFormat="1"/>
    <row r="6233" s="244" customFormat="1"/>
    <row r="6234" s="244" customFormat="1"/>
    <row r="6235" s="244" customFormat="1"/>
    <row r="6236" s="244" customFormat="1"/>
    <row r="6237" s="244" customFormat="1"/>
    <row r="6238" s="244" customFormat="1"/>
    <row r="6239" s="244" customFormat="1"/>
    <row r="6240" s="244" customFormat="1"/>
    <row r="6241" s="244" customFormat="1"/>
    <row r="6242" s="244" customFormat="1"/>
    <row r="6243" s="244" customFormat="1"/>
    <row r="6244" s="244" customFormat="1"/>
    <row r="6245" s="244" customFormat="1"/>
    <row r="6246" s="244" customFormat="1"/>
    <row r="6247" s="244" customFormat="1"/>
    <row r="6248" s="244" customFormat="1"/>
    <row r="6249" s="244" customFormat="1"/>
    <row r="6250" s="244" customFormat="1"/>
    <row r="6251" s="244" customFormat="1"/>
    <row r="6252" s="244" customFormat="1"/>
    <row r="6253" s="244" customFormat="1"/>
    <row r="6254" s="244" customFormat="1"/>
    <row r="6255" s="244" customFormat="1"/>
    <row r="6256" s="244" customFormat="1"/>
    <row r="6257" s="244" customFormat="1"/>
    <row r="6258" s="244" customFormat="1"/>
    <row r="6259" s="244" customFormat="1"/>
    <row r="6260" s="244" customFormat="1"/>
    <row r="6261" s="244" customFormat="1"/>
    <row r="6262" s="244" customFormat="1"/>
    <row r="6263" s="244" customFormat="1"/>
    <row r="6264" s="244" customFormat="1"/>
    <row r="6265" s="244" customFormat="1"/>
    <row r="6266" s="244" customFormat="1"/>
    <row r="6267" s="244" customFormat="1"/>
    <row r="6268" s="244" customFormat="1"/>
    <row r="6269" s="244" customFormat="1"/>
    <row r="6270" s="244" customFormat="1"/>
    <row r="6271" s="244" customFormat="1"/>
    <row r="6272" s="244" customFormat="1"/>
    <row r="6273" s="244" customFormat="1"/>
    <row r="6274" s="244" customFormat="1"/>
    <row r="6275" s="244" customFormat="1"/>
    <row r="6276" s="244" customFormat="1"/>
    <row r="6277" s="244" customFormat="1"/>
    <row r="6278" s="244" customFormat="1"/>
    <row r="6279" s="244" customFormat="1"/>
    <row r="6280" s="244" customFormat="1"/>
    <row r="6281" s="244" customFormat="1"/>
    <row r="6282" s="244" customFormat="1"/>
    <row r="6283" s="244" customFormat="1"/>
    <row r="6284" s="244" customFormat="1"/>
    <row r="6285" s="244" customFormat="1"/>
    <row r="6286" s="244" customFormat="1"/>
    <row r="6287" s="244" customFormat="1"/>
    <row r="6288" s="244" customFormat="1"/>
    <row r="6289" s="244" customFormat="1"/>
    <row r="6290" s="244" customFormat="1"/>
    <row r="6291" s="244" customFormat="1"/>
    <row r="6292" s="244" customFormat="1"/>
    <row r="6293" s="244" customFormat="1"/>
    <row r="6294" s="244" customFormat="1"/>
    <row r="6295" s="244" customFormat="1"/>
    <row r="6296" s="244" customFormat="1"/>
    <row r="6297" s="244" customFormat="1"/>
    <row r="6298" s="244" customFormat="1"/>
    <row r="6299" s="244" customFormat="1"/>
    <row r="6300" s="244" customFormat="1"/>
    <row r="6301" s="244" customFormat="1"/>
    <row r="6302" s="244" customFormat="1"/>
    <row r="6303" s="244" customFormat="1"/>
    <row r="6304" s="244" customFormat="1"/>
    <row r="6305" s="244" customFormat="1"/>
    <row r="6306" s="244" customFormat="1"/>
    <row r="6307" s="244" customFormat="1"/>
    <row r="6308" s="244" customFormat="1"/>
    <row r="6309" s="244" customFormat="1"/>
    <row r="6310" s="244" customFormat="1"/>
    <row r="6311" s="244" customFormat="1"/>
    <row r="6312" s="244" customFormat="1"/>
    <row r="6313" s="244" customFormat="1"/>
    <row r="6314" s="244" customFormat="1"/>
    <row r="6315" s="244" customFormat="1"/>
    <row r="6316" s="244" customFormat="1"/>
    <row r="6317" s="244" customFormat="1"/>
    <row r="6318" s="244" customFormat="1"/>
    <row r="6319" s="244" customFormat="1"/>
    <row r="6320" s="244" customFormat="1"/>
    <row r="6321" s="244" customFormat="1"/>
    <row r="6322" s="244" customFormat="1"/>
    <row r="6323" s="244" customFormat="1"/>
    <row r="6324" s="244" customFormat="1"/>
    <row r="6325" s="244" customFormat="1"/>
    <row r="6326" s="244" customFormat="1"/>
    <row r="6327" s="244" customFormat="1"/>
    <row r="6328" s="244" customFormat="1"/>
    <row r="6329" s="244" customFormat="1"/>
    <row r="6330" s="244" customFormat="1"/>
    <row r="6331" s="244" customFormat="1"/>
    <row r="6332" s="244" customFormat="1"/>
    <row r="6333" s="244" customFormat="1"/>
    <row r="6334" s="244" customFormat="1"/>
    <row r="6335" s="244" customFormat="1"/>
    <row r="6336" s="244" customFormat="1"/>
    <row r="6337" s="244" customFormat="1"/>
    <row r="6338" s="244" customFormat="1"/>
    <row r="6339" s="244" customFormat="1"/>
    <row r="6340" s="244" customFormat="1"/>
    <row r="6341" s="244" customFormat="1"/>
    <row r="6342" s="244" customFormat="1"/>
    <row r="6343" s="244" customFormat="1"/>
    <row r="6344" s="244" customFormat="1"/>
    <row r="6345" s="244" customFormat="1"/>
    <row r="6346" s="244" customFormat="1"/>
    <row r="6347" s="244" customFormat="1"/>
    <row r="6348" s="244" customFormat="1"/>
    <row r="6349" s="244" customFormat="1"/>
    <row r="6350" s="244" customFormat="1"/>
    <row r="6351" s="244" customFormat="1"/>
    <row r="6352" s="244" customFormat="1"/>
    <row r="6353" s="244" customFormat="1"/>
    <row r="6354" s="244" customFormat="1"/>
    <row r="6355" s="244" customFormat="1"/>
    <row r="6356" s="244" customFormat="1"/>
    <row r="6357" s="244" customFormat="1"/>
    <row r="6358" s="244" customFormat="1"/>
    <row r="6359" s="244" customFormat="1"/>
    <row r="6360" s="244" customFormat="1"/>
    <row r="6361" s="244" customFormat="1"/>
    <row r="6362" s="244" customFormat="1"/>
    <row r="6363" s="244" customFormat="1"/>
    <row r="6364" s="244" customFormat="1"/>
    <row r="6365" s="244" customFormat="1"/>
    <row r="6366" s="244" customFormat="1"/>
    <row r="6367" s="244" customFormat="1"/>
    <row r="6368" s="244" customFormat="1"/>
    <row r="6369" s="244" customFormat="1"/>
    <row r="6370" s="244" customFormat="1"/>
    <row r="6371" s="244" customFormat="1"/>
    <row r="6372" s="244" customFormat="1"/>
    <row r="6373" s="244" customFormat="1"/>
    <row r="6374" s="244" customFormat="1"/>
    <row r="6375" s="244" customFormat="1"/>
    <row r="6376" s="244" customFormat="1"/>
    <row r="6377" s="244" customFormat="1"/>
    <row r="6378" s="244" customFormat="1"/>
    <row r="6379" s="244" customFormat="1"/>
    <row r="6380" s="244" customFormat="1"/>
    <row r="6381" s="244" customFormat="1"/>
    <row r="6382" s="244" customFormat="1"/>
    <row r="6383" s="244" customFormat="1"/>
    <row r="6384" s="244" customFormat="1"/>
    <row r="6385" s="244" customFormat="1"/>
    <row r="6386" s="244" customFormat="1"/>
    <row r="6387" s="244" customFormat="1"/>
    <row r="6388" s="244" customFormat="1"/>
    <row r="6389" s="244" customFormat="1"/>
    <row r="6390" s="244" customFormat="1"/>
    <row r="6391" s="244" customFormat="1"/>
    <row r="6392" s="244" customFormat="1"/>
    <row r="6393" s="244" customFormat="1"/>
    <row r="6394" s="244" customFormat="1"/>
    <row r="6395" s="244" customFormat="1"/>
    <row r="6396" s="244" customFormat="1"/>
    <row r="6397" s="244" customFormat="1"/>
    <row r="6398" s="244" customFormat="1"/>
    <row r="6399" s="244" customFormat="1"/>
    <row r="6400" s="244" customFormat="1"/>
    <row r="6401" s="244" customFormat="1"/>
    <row r="6402" s="244" customFormat="1"/>
    <row r="6403" s="244" customFormat="1"/>
    <row r="6404" s="244" customFormat="1"/>
    <row r="6405" s="244" customFormat="1"/>
    <row r="6406" s="244" customFormat="1"/>
    <row r="6407" s="244" customFormat="1"/>
    <row r="6408" s="244" customFormat="1"/>
    <row r="6409" s="244" customFormat="1"/>
    <row r="6410" s="244" customFormat="1"/>
    <row r="6411" s="244" customFormat="1"/>
    <row r="6412" s="244" customFormat="1"/>
    <row r="6413" s="244" customFormat="1"/>
    <row r="6414" s="244" customFormat="1"/>
    <row r="6415" s="244" customFormat="1"/>
    <row r="6416" s="244" customFormat="1"/>
    <row r="6417" s="244" customFormat="1"/>
    <row r="6418" s="244" customFormat="1"/>
    <row r="6419" s="244" customFormat="1"/>
    <row r="6420" s="244" customFormat="1"/>
    <row r="6421" s="244" customFormat="1"/>
    <row r="6422" s="244" customFormat="1"/>
    <row r="6423" s="244" customFormat="1"/>
    <row r="6424" s="244" customFormat="1"/>
    <row r="6425" s="244" customFormat="1"/>
    <row r="6426" s="244" customFormat="1"/>
    <row r="6427" s="244" customFormat="1"/>
    <row r="6428" s="244" customFormat="1"/>
    <row r="6429" s="244" customFormat="1"/>
    <row r="6430" s="244" customFormat="1"/>
    <row r="6431" s="244" customFormat="1"/>
    <row r="6432" s="244" customFormat="1"/>
    <row r="6433" s="244" customFormat="1"/>
    <row r="6434" s="244" customFormat="1"/>
    <row r="6435" s="244" customFormat="1"/>
    <row r="6436" s="244" customFormat="1"/>
    <row r="6437" s="244" customFormat="1"/>
    <row r="6438" s="244" customFormat="1"/>
    <row r="6439" s="244" customFormat="1"/>
    <row r="6440" s="244" customFormat="1"/>
    <row r="6441" s="244" customFormat="1"/>
    <row r="6442" s="244" customFormat="1"/>
    <row r="6443" s="244" customFormat="1"/>
    <row r="6444" s="244" customFormat="1"/>
    <row r="6445" s="244" customFormat="1"/>
    <row r="6446" s="244" customFormat="1"/>
    <row r="6447" s="244" customFormat="1"/>
    <row r="6448" s="244" customFormat="1"/>
    <row r="6449" s="244" customFormat="1"/>
    <row r="6450" s="244" customFormat="1"/>
    <row r="6451" s="244" customFormat="1"/>
    <row r="6452" s="244" customFormat="1"/>
    <row r="6453" s="244" customFormat="1"/>
    <row r="6454" s="244" customFormat="1"/>
    <row r="6455" s="244" customFormat="1"/>
    <row r="6456" s="244" customFormat="1"/>
    <row r="6457" s="244" customFormat="1"/>
    <row r="6458" s="244" customFormat="1"/>
    <row r="6459" s="244" customFormat="1"/>
    <row r="6460" s="244" customFormat="1"/>
    <row r="6461" s="244" customFormat="1"/>
    <row r="6462" s="244" customFormat="1"/>
    <row r="6463" s="244" customFormat="1"/>
    <row r="6464" s="244" customFormat="1"/>
    <row r="6465" s="244" customFormat="1"/>
    <row r="6466" s="244" customFormat="1"/>
    <row r="6467" s="244" customFormat="1"/>
    <row r="6468" s="244" customFormat="1"/>
    <row r="6469" s="244" customFormat="1"/>
    <row r="6470" s="244" customFormat="1"/>
    <row r="6471" s="244" customFormat="1"/>
    <row r="6472" s="244" customFormat="1"/>
    <row r="6473" s="244" customFormat="1"/>
    <row r="6474" s="244" customFormat="1"/>
    <row r="6475" s="244" customFormat="1"/>
    <row r="6476" s="244" customFormat="1"/>
    <row r="6477" s="244" customFormat="1"/>
    <row r="6478" s="244" customFormat="1"/>
    <row r="6479" s="244" customFormat="1"/>
    <row r="6480" s="244" customFormat="1"/>
    <row r="6481" s="244" customFormat="1"/>
    <row r="6482" s="244" customFormat="1"/>
    <row r="6483" s="244" customFormat="1"/>
    <row r="6484" s="244" customFormat="1"/>
    <row r="6485" s="244" customFormat="1"/>
    <row r="6486" s="244" customFormat="1"/>
    <row r="6487" s="244" customFormat="1"/>
    <row r="6488" s="244" customFormat="1"/>
    <row r="6489" s="244" customFormat="1"/>
    <row r="6490" s="244" customFormat="1"/>
    <row r="6491" s="244" customFormat="1"/>
    <row r="6492" s="244" customFormat="1"/>
    <row r="6493" s="244" customFormat="1"/>
    <row r="6494" s="244" customFormat="1"/>
    <row r="6495" s="244" customFormat="1"/>
    <row r="6496" s="244" customFormat="1"/>
    <row r="6497" s="244" customFormat="1"/>
    <row r="6498" s="244" customFormat="1"/>
    <row r="6499" s="244" customFormat="1"/>
    <row r="6500" s="244" customFormat="1"/>
    <row r="6501" s="244" customFormat="1"/>
    <row r="6502" s="244" customFormat="1"/>
    <row r="6503" s="244" customFormat="1"/>
    <row r="6504" s="244" customFormat="1"/>
    <row r="6505" s="244" customFormat="1"/>
    <row r="6506" s="244" customFormat="1"/>
    <row r="6507" s="244" customFormat="1"/>
    <row r="6508" s="244" customFormat="1"/>
    <row r="6509" s="244" customFormat="1"/>
    <row r="6510" s="244" customFormat="1"/>
    <row r="6511" s="244" customFormat="1"/>
    <row r="6512" s="244" customFormat="1"/>
    <row r="6513" s="244" customFormat="1"/>
    <row r="6514" s="244" customFormat="1"/>
    <row r="6515" s="244" customFormat="1"/>
    <row r="6516" s="244" customFormat="1"/>
    <row r="6517" s="244" customFormat="1"/>
    <row r="6518" s="244" customFormat="1"/>
    <row r="6519" s="244" customFormat="1"/>
    <row r="6520" s="244" customFormat="1"/>
    <row r="6521" s="244" customFormat="1"/>
    <row r="6522" s="244" customFormat="1"/>
    <row r="6523" s="244" customFormat="1"/>
    <row r="6524" s="244" customFormat="1"/>
    <row r="6525" s="244" customFormat="1"/>
    <row r="6526" s="244" customFormat="1"/>
    <row r="6527" s="244" customFormat="1"/>
    <row r="6528" s="244" customFormat="1"/>
    <row r="6529" s="244" customFormat="1"/>
    <row r="6530" s="244" customFormat="1"/>
    <row r="6531" s="244" customFormat="1"/>
    <row r="6532" s="244" customFormat="1"/>
    <row r="6533" s="244" customFormat="1"/>
    <row r="6534" s="244" customFormat="1"/>
    <row r="6535" s="244" customFormat="1"/>
    <row r="6536" s="244" customFormat="1"/>
    <row r="6537" s="244" customFormat="1"/>
    <row r="6538" s="244" customFormat="1"/>
    <row r="6539" s="244" customFormat="1"/>
    <row r="6540" s="244" customFormat="1"/>
    <row r="6541" s="244" customFormat="1"/>
    <row r="6542" s="244" customFormat="1"/>
    <row r="6543" s="244" customFormat="1"/>
    <row r="6544" s="244" customFormat="1"/>
    <row r="6545" s="244" customFormat="1"/>
    <row r="6546" s="244" customFormat="1"/>
    <row r="6547" s="244" customFormat="1"/>
    <row r="6548" s="244" customFormat="1"/>
    <row r="6549" s="244" customFormat="1"/>
    <row r="6550" s="244" customFormat="1"/>
    <row r="6551" s="244" customFormat="1"/>
    <row r="6552" s="244" customFormat="1"/>
    <row r="6553" s="244" customFormat="1"/>
    <row r="6554" s="244" customFormat="1"/>
    <row r="6555" s="244" customFormat="1"/>
    <row r="6556" s="244" customFormat="1"/>
    <row r="6557" s="244" customFormat="1"/>
    <row r="6558" s="244" customFormat="1"/>
    <row r="6559" s="244" customFormat="1"/>
    <row r="6560" s="244" customFormat="1"/>
    <row r="6561" s="244" customFormat="1"/>
    <row r="6562" s="244" customFormat="1"/>
    <row r="6563" s="244" customFormat="1"/>
    <row r="6564" s="244" customFormat="1"/>
    <row r="6565" s="244" customFormat="1"/>
    <row r="6566" s="244" customFormat="1"/>
    <row r="6567" s="244" customFormat="1"/>
    <row r="6568" s="244" customFormat="1"/>
    <row r="6569" s="244" customFormat="1"/>
    <row r="6570" s="244" customFormat="1"/>
    <row r="6571" s="244" customFormat="1"/>
    <row r="6572" s="244" customFormat="1"/>
    <row r="6573" s="244" customFormat="1"/>
    <row r="6574" s="244" customFormat="1"/>
    <row r="6575" s="244" customFormat="1"/>
    <row r="6576" s="244" customFormat="1"/>
    <row r="6577" s="244" customFormat="1"/>
    <row r="6578" s="244" customFormat="1"/>
    <row r="6579" s="244" customFormat="1"/>
    <row r="6580" s="244" customFormat="1"/>
    <row r="6581" s="244" customFormat="1"/>
    <row r="6582" s="244" customFormat="1"/>
    <row r="6583" s="244" customFormat="1"/>
    <row r="6584" s="244" customFormat="1"/>
    <row r="6585" s="244" customFormat="1"/>
    <row r="6586" s="244" customFormat="1"/>
    <row r="6587" s="244" customFormat="1"/>
    <row r="6588" s="244" customFormat="1"/>
    <row r="6589" s="244" customFormat="1"/>
    <row r="6590" s="244" customFormat="1"/>
    <row r="6591" s="244" customFormat="1"/>
    <row r="6592" s="244" customFormat="1"/>
    <row r="6593" s="244" customFormat="1"/>
    <row r="6594" s="244" customFormat="1"/>
    <row r="6595" s="244" customFormat="1"/>
    <row r="6596" s="244" customFormat="1"/>
    <row r="6597" s="244" customFormat="1"/>
    <row r="6598" s="244" customFormat="1"/>
    <row r="6599" s="244" customFormat="1"/>
    <row r="6600" s="244" customFormat="1"/>
    <row r="6601" s="244" customFormat="1"/>
    <row r="6602" s="244" customFormat="1"/>
    <row r="6603" s="244" customFormat="1"/>
    <row r="6604" s="244" customFormat="1"/>
    <row r="6605" s="244" customFormat="1"/>
    <row r="6606" s="244" customFormat="1"/>
    <row r="6607" s="244" customFormat="1"/>
    <row r="6608" s="244" customFormat="1"/>
    <row r="6609" s="244" customFormat="1"/>
    <row r="6610" s="244" customFormat="1"/>
    <row r="6611" s="244" customFormat="1"/>
    <row r="6612" s="244" customFormat="1"/>
    <row r="6613" s="244" customFormat="1"/>
    <row r="6614" s="244" customFormat="1"/>
    <row r="6615" s="244" customFormat="1"/>
    <row r="6616" s="244" customFormat="1"/>
    <row r="6617" s="244" customFormat="1"/>
    <row r="6618" s="244" customFormat="1"/>
    <row r="6619" s="244" customFormat="1"/>
    <row r="6620" s="244" customFormat="1"/>
    <row r="6621" s="244" customFormat="1"/>
    <row r="6622" s="244" customFormat="1"/>
    <row r="6623" s="244" customFormat="1"/>
    <row r="6624" s="244" customFormat="1"/>
    <row r="6625" s="244" customFormat="1"/>
    <row r="6626" s="244" customFormat="1"/>
    <row r="6627" s="244" customFormat="1"/>
    <row r="6628" s="244" customFormat="1"/>
    <row r="6629" s="244" customFormat="1"/>
    <row r="6630" s="244" customFormat="1"/>
    <row r="6631" s="244" customFormat="1"/>
    <row r="6632" s="244" customFormat="1"/>
    <row r="6633" s="244" customFormat="1"/>
    <row r="6634" s="244" customFormat="1"/>
    <row r="6635" s="244" customFormat="1"/>
    <row r="6636" s="244" customFormat="1"/>
    <row r="6637" s="244" customFormat="1"/>
    <row r="6638" s="244" customFormat="1"/>
    <row r="6639" s="244" customFormat="1"/>
    <row r="6640" s="244" customFormat="1"/>
    <row r="6641" s="244" customFormat="1"/>
    <row r="6642" s="244" customFormat="1"/>
    <row r="6643" s="244" customFormat="1"/>
    <row r="6644" s="244" customFormat="1"/>
    <row r="6645" s="244" customFormat="1"/>
    <row r="6646" s="244" customFormat="1"/>
    <row r="6647" s="244" customFormat="1"/>
    <row r="6648" s="244" customFormat="1"/>
    <row r="6649" s="244" customFormat="1"/>
    <row r="6650" s="244" customFormat="1"/>
    <row r="6651" s="244" customFormat="1"/>
    <row r="6652" s="244" customFormat="1"/>
    <row r="6653" s="244" customFormat="1"/>
    <row r="6654" s="244" customFormat="1"/>
    <row r="6655" s="244" customFormat="1"/>
    <row r="6656" s="244" customFormat="1"/>
    <row r="6657" s="244" customFormat="1"/>
    <row r="6658" s="244" customFormat="1"/>
    <row r="6659" s="244" customFormat="1"/>
    <row r="6660" s="244" customFormat="1"/>
    <row r="6661" s="244" customFormat="1"/>
    <row r="6662" s="244" customFormat="1"/>
    <row r="6663" s="244" customFormat="1"/>
    <row r="6664" s="244" customFormat="1"/>
    <row r="6665" s="244" customFormat="1"/>
    <row r="6666" s="244" customFormat="1"/>
    <row r="6667" s="244" customFormat="1"/>
    <row r="6668" s="244" customFormat="1"/>
    <row r="6669" s="244" customFormat="1"/>
    <row r="6670" s="244" customFormat="1"/>
    <row r="6671" s="244" customFormat="1"/>
    <row r="6672" s="244" customFormat="1"/>
    <row r="6673" s="244" customFormat="1"/>
    <row r="6674" s="244" customFormat="1"/>
    <row r="6675" s="244" customFormat="1"/>
    <row r="6676" s="244" customFormat="1"/>
    <row r="6677" s="244" customFormat="1"/>
    <row r="6678" s="244" customFormat="1"/>
    <row r="6679" s="244" customFormat="1"/>
    <row r="6680" s="244" customFormat="1"/>
    <row r="6681" s="244" customFormat="1"/>
    <row r="6682" s="244" customFormat="1"/>
    <row r="6683" s="244" customFormat="1"/>
    <row r="6684" s="244" customFormat="1"/>
    <row r="6685" s="244" customFormat="1"/>
    <row r="6686" s="244" customFormat="1"/>
    <row r="6687" s="244" customFormat="1"/>
    <row r="6688" s="244" customFormat="1"/>
    <row r="6689" s="244" customFormat="1"/>
    <row r="6690" s="244" customFormat="1"/>
    <row r="6691" s="244" customFormat="1"/>
    <row r="6692" s="244" customFormat="1"/>
    <row r="6693" s="244" customFormat="1"/>
    <row r="6694" s="244" customFormat="1"/>
    <row r="6695" s="244" customFormat="1"/>
    <row r="6696" s="244" customFormat="1"/>
    <row r="6697" s="244" customFormat="1"/>
    <row r="6698" s="244" customFormat="1"/>
    <row r="6699" s="244" customFormat="1"/>
    <row r="6700" s="244" customFormat="1"/>
    <row r="6701" s="244" customFormat="1"/>
    <row r="6702" s="244" customFormat="1"/>
    <row r="6703" s="244" customFormat="1"/>
    <row r="6704" s="244" customFormat="1"/>
    <row r="6705" s="244" customFormat="1"/>
    <row r="6706" s="244" customFormat="1"/>
    <row r="6707" s="244" customFormat="1"/>
    <row r="6708" s="244" customFormat="1"/>
    <row r="6709" s="244" customFormat="1"/>
    <row r="6710" s="244" customFormat="1"/>
    <row r="6711" s="244" customFormat="1"/>
    <row r="6712" s="244" customFormat="1"/>
    <row r="6713" s="244" customFormat="1"/>
    <row r="6714" s="244" customFormat="1"/>
    <row r="6715" s="244" customFormat="1"/>
    <row r="6716" s="244" customFormat="1"/>
    <row r="6717" s="244" customFormat="1"/>
    <row r="6718" s="244" customFormat="1"/>
    <row r="6719" s="244" customFormat="1"/>
    <row r="6720" s="244" customFormat="1"/>
    <row r="6721" s="244" customFormat="1"/>
    <row r="6722" s="244" customFormat="1"/>
    <row r="6723" s="244" customFormat="1"/>
    <row r="6724" s="244" customFormat="1"/>
    <row r="6725" s="244" customFormat="1"/>
    <row r="6726" s="244" customFormat="1"/>
    <row r="6727" s="244" customFormat="1"/>
    <row r="6728" s="244" customFormat="1"/>
    <row r="6729" s="244" customFormat="1"/>
    <row r="6730" s="244" customFormat="1"/>
    <row r="6731" s="244" customFormat="1"/>
    <row r="6732" s="244" customFormat="1"/>
    <row r="6733" s="244" customFormat="1"/>
    <row r="6734" s="244" customFormat="1"/>
    <row r="6735" s="244" customFormat="1"/>
    <row r="6736" s="244" customFormat="1"/>
    <row r="6737" s="244" customFormat="1"/>
    <row r="6738" s="244" customFormat="1"/>
    <row r="6739" s="244" customFormat="1"/>
    <row r="6740" s="244" customFormat="1"/>
    <row r="6741" s="244" customFormat="1"/>
    <row r="6742" s="244" customFormat="1"/>
    <row r="6743" s="244" customFormat="1"/>
    <row r="6744" s="244" customFormat="1"/>
    <row r="6745" s="244" customFormat="1"/>
    <row r="6746" s="244" customFormat="1"/>
    <row r="6747" s="244" customFormat="1"/>
    <row r="6748" s="244" customFormat="1"/>
    <row r="6749" s="244" customFormat="1"/>
    <row r="6750" s="244" customFormat="1"/>
    <row r="6751" s="244" customFormat="1"/>
    <row r="6752" s="244" customFormat="1"/>
    <row r="6753" s="244" customFormat="1"/>
    <row r="6754" s="244" customFormat="1"/>
    <row r="6755" s="244" customFormat="1"/>
    <row r="6756" s="244" customFormat="1"/>
    <row r="6757" s="244" customFormat="1"/>
    <row r="6758" s="244" customFormat="1"/>
    <row r="6759" s="244" customFormat="1"/>
    <row r="6760" s="244" customFormat="1"/>
    <row r="6761" s="244" customFormat="1"/>
    <row r="6762" s="244" customFormat="1"/>
    <row r="6763" s="244" customFormat="1"/>
    <row r="6764" s="244" customFormat="1"/>
    <row r="6765" s="244" customFormat="1"/>
    <row r="6766" s="244" customFormat="1"/>
    <row r="6767" s="244" customFormat="1"/>
    <row r="6768" s="244" customFormat="1"/>
    <row r="6769" s="244" customFormat="1"/>
    <row r="6770" s="244" customFormat="1"/>
    <row r="6771" s="244" customFormat="1"/>
    <row r="6772" s="244" customFormat="1"/>
    <row r="6773" s="244" customFormat="1"/>
    <row r="6774" s="244" customFormat="1"/>
    <row r="6775" s="244" customFormat="1"/>
    <row r="6776" s="244" customFormat="1"/>
    <row r="6777" s="244" customFormat="1"/>
    <row r="6778" s="244" customFormat="1"/>
    <row r="6779" s="244" customFormat="1"/>
    <row r="6780" s="244" customFormat="1"/>
    <row r="6781" s="244" customFormat="1"/>
    <row r="6782" s="244" customFormat="1"/>
    <row r="6783" s="244" customFormat="1"/>
    <row r="6784" s="244" customFormat="1"/>
    <row r="6785" s="244" customFormat="1"/>
    <row r="6786" s="244" customFormat="1"/>
    <row r="6787" s="244" customFormat="1"/>
    <row r="6788" s="244" customFormat="1"/>
    <row r="6789" s="244" customFormat="1"/>
    <row r="6790" s="244" customFormat="1"/>
    <row r="6791" s="244" customFormat="1"/>
    <row r="6792" s="244" customFormat="1"/>
    <row r="6793" s="244" customFormat="1"/>
    <row r="6794" s="244" customFormat="1"/>
    <row r="6795" s="244" customFormat="1"/>
    <row r="6796" s="244" customFormat="1"/>
    <row r="6797" s="244" customFormat="1"/>
    <row r="6798" s="244" customFormat="1"/>
    <row r="6799" s="244" customFormat="1"/>
    <row r="6800" s="244" customFormat="1"/>
    <row r="6801" s="244" customFormat="1"/>
    <row r="6802" s="244" customFormat="1"/>
    <row r="6803" s="244" customFormat="1"/>
    <row r="6804" s="244" customFormat="1"/>
    <row r="6805" s="244" customFormat="1"/>
    <row r="6806" s="244" customFormat="1"/>
    <row r="6807" s="244" customFormat="1"/>
    <row r="6808" s="244" customFormat="1"/>
    <row r="6809" s="244" customFormat="1"/>
    <row r="6810" s="244" customFormat="1"/>
    <row r="6811" s="244" customFormat="1"/>
    <row r="6812" s="244" customFormat="1"/>
    <row r="6813" s="244" customFormat="1"/>
    <row r="6814" s="244" customFormat="1"/>
    <row r="6815" s="244" customFormat="1"/>
    <row r="6816" s="244" customFormat="1"/>
    <row r="6817" s="244" customFormat="1"/>
    <row r="6818" s="244" customFormat="1"/>
    <row r="6819" s="244" customFormat="1"/>
    <row r="6820" s="244" customFormat="1"/>
    <row r="6821" s="244" customFormat="1"/>
    <row r="6822" s="244" customFormat="1"/>
    <row r="6823" s="244" customFormat="1"/>
    <row r="6824" s="244" customFormat="1"/>
    <row r="6825" s="244" customFormat="1"/>
    <row r="6826" s="244" customFormat="1"/>
    <row r="6827" s="244" customFormat="1"/>
    <row r="6828" s="244" customFormat="1"/>
    <row r="6829" s="244" customFormat="1"/>
    <row r="6830" s="244" customFormat="1"/>
    <row r="6831" s="244" customFormat="1"/>
    <row r="6832" s="244" customFormat="1"/>
    <row r="6833" s="244" customFormat="1"/>
    <row r="6834" s="244" customFormat="1"/>
    <row r="6835" s="244" customFormat="1"/>
    <row r="6836" s="244" customFormat="1"/>
    <row r="6837" s="244" customFormat="1"/>
    <row r="6838" s="244" customFormat="1"/>
    <row r="6839" s="244" customFormat="1"/>
    <row r="6840" s="244" customFormat="1"/>
    <row r="6841" s="244" customFormat="1"/>
    <row r="6842" s="244" customFormat="1"/>
    <row r="6843" s="244" customFormat="1"/>
    <row r="6844" s="244" customFormat="1"/>
    <row r="6845" s="244" customFormat="1"/>
    <row r="6846" s="244" customFormat="1"/>
    <row r="6847" s="244" customFormat="1"/>
    <row r="6848" s="244" customFormat="1"/>
    <row r="6849" s="244" customFormat="1"/>
    <row r="6850" s="244" customFormat="1"/>
    <row r="6851" s="244" customFormat="1"/>
    <row r="6852" s="244" customFormat="1"/>
    <row r="6853" s="244" customFormat="1"/>
    <row r="6854" s="244" customFormat="1"/>
    <row r="6855" s="244" customFormat="1"/>
    <row r="6856" s="244" customFormat="1"/>
    <row r="6857" s="244" customFormat="1"/>
    <row r="6858" s="244" customFormat="1"/>
    <row r="6859" s="244" customFormat="1"/>
    <row r="6860" s="244" customFormat="1"/>
    <row r="6861" s="244" customFormat="1"/>
    <row r="6862" s="244" customFormat="1"/>
    <row r="6863" s="244" customFormat="1"/>
    <row r="6864" s="244" customFormat="1"/>
    <row r="6865" s="244" customFormat="1"/>
    <row r="6866" s="244" customFormat="1"/>
    <row r="6867" s="244" customFormat="1"/>
    <row r="6868" s="244" customFormat="1"/>
    <row r="6869" s="244" customFormat="1"/>
    <row r="6870" s="244" customFormat="1"/>
    <row r="6871" s="244" customFormat="1"/>
    <row r="6872" s="244" customFormat="1"/>
    <row r="6873" s="244" customFormat="1"/>
    <row r="6874" s="244" customFormat="1"/>
    <row r="6875" s="244" customFormat="1"/>
    <row r="6876" s="244" customFormat="1"/>
    <row r="6877" s="244" customFormat="1"/>
    <row r="6878" s="244" customFormat="1"/>
    <row r="6879" s="244" customFormat="1"/>
    <row r="6880" s="244" customFormat="1"/>
    <row r="6881" s="244" customFormat="1"/>
    <row r="6882" s="244" customFormat="1"/>
    <row r="6883" s="244" customFormat="1"/>
    <row r="6884" s="244" customFormat="1"/>
    <row r="6885" s="244" customFormat="1"/>
    <row r="6886" s="244" customFormat="1"/>
    <row r="6887" s="244" customFormat="1"/>
    <row r="6888" s="244" customFormat="1"/>
    <row r="6889" s="244" customFormat="1"/>
    <row r="6890" s="244" customFormat="1"/>
    <row r="6891" s="244" customFormat="1"/>
    <row r="6892" s="244" customFormat="1"/>
    <row r="6893" s="244" customFormat="1"/>
    <row r="6894" s="244" customFormat="1"/>
    <row r="6895" s="244" customFormat="1"/>
    <row r="6896" s="244" customFormat="1"/>
    <row r="6897" s="244" customFormat="1"/>
    <row r="6898" s="244" customFormat="1"/>
    <row r="6899" s="244" customFormat="1"/>
    <row r="6900" s="244" customFormat="1"/>
    <row r="6901" s="244" customFormat="1"/>
    <row r="6902" s="244" customFormat="1"/>
    <row r="6903" s="244" customFormat="1"/>
    <row r="6904" s="244" customFormat="1"/>
    <row r="6905" s="244" customFormat="1"/>
    <row r="6906" s="244" customFormat="1"/>
    <row r="6907" s="244" customFormat="1"/>
    <row r="6908" s="244" customFormat="1"/>
    <row r="6909" s="244" customFormat="1"/>
    <row r="6910" s="244" customFormat="1"/>
    <row r="6911" s="244" customFormat="1"/>
    <row r="6912" s="244" customFormat="1"/>
    <row r="6913" s="244" customFormat="1"/>
    <row r="6914" s="244" customFormat="1"/>
    <row r="6915" s="244" customFormat="1"/>
    <row r="6916" s="244" customFormat="1"/>
    <row r="6917" s="244" customFormat="1"/>
    <row r="6918" s="244" customFormat="1"/>
    <row r="6919" s="244" customFormat="1"/>
    <row r="6920" s="244" customFormat="1"/>
    <row r="6921" s="244" customFormat="1"/>
    <row r="6922" s="244" customFormat="1"/>
    <row r="6923" s="244" customFormat="1"/>
    <row r="6924" s="244" customFormat="1"/>
    <row r="6925" s="244" customFormat="1"/>
    <row r="6926" s="244" customFormat="1"/>
    <row r="6927" s="244" customFormat="1"/>
    <row r="6928" s="244" customFormat="1"/>
    <row r="6929" s="244" customFormat="1"/>
    <row r="6930" s="244" customFormat="1"/>
    <row r="6931" s="244" customFormat="1"/>
    <row r="6932" s="244" customFormat="1"/>
    <row r="6933" s="244" customFormat="1"/>
    <row r="6934" s="244" customFormat="1"/>
    <row r="6935" s="244" customFormat="1"/>
    <row r="6936" s="244" customFormat="1"/>
    <row r="6937" s="244" customFormat="1"/>
    <row r="6938" s="244" customFormat="1"/>
    <row r="6939" s="244" customFormat="1"/>
    <row r="6940" s="244" customFormat="1"/>
    <row r="6941" s="244" customFormat="1"/>
    <row r="6942" s="244" customFormat="1"/>
    <row r="6943" s="244" customFormat="1"/>
    <row r="6944" s="244" customFormat="1"/>
    <row r="6945" s="244" customFormat="1"/>
    <row r="6946" s="244" customFormat="1"/>
    <row r="6947" s="244" customFormat="1"/>
    <row r="6948" s="244" customFormat="1"/>
    <row r="6949" s="244" customFormat="1"/>
    <row r="6950" s="244" customFormat="1"/>
    <row r="6951" s="244" customFormat="1"/>
    <row r="6952" s="244" customFormat="1"/>
    <row r="6953" s="244" customFormat="1"/>
    <row r="6954" s="244" customFormat="1"/>
    <row r="6955" s="244" customFormat="1"/>
    <row r="6956" s="244" customFormat="1"/>
    <row r="6957" s="244" customFormat="1"/>
    <row r="6958" s="244" customFormat="1"/>
    <row r="6959" s="244" customFormat="1"/>
    <row r="6960" s="244" customFormat="1"/>
    <row r="6961" s="244" customFormat="1"/>
    <row r="6962" s="244" customFormat="1"/>
    <row r="6963" s="244" customFormat="1"/>
    <row r="6964" s="244" customFormat="1"/>
    <row r="6965" s="244" customFormat="1"/>
    <row r="6966" s="244" customFormat="1"/>
    <row r="6967" s="244" customFormat="1"/>
    <row r="6968" s="244" customFormat="1"/>
    <row r="6969" s="244" customFormat="1"/>
    <row r="6970" s="244" customFormat="1"/>
    <row r="6971" s="244" customFormat="1"/>
    <row r="6972" s="244" customFormat="1"/>
    <row r="6973" s="244" customFormat="1"/>
    <row r="6974" s="244" customFormat="1"/>
    <row r="6975" s="244" customFormat="1"/>
    <row r="6976" s="244" customFormat="1"/>
    <row r="6977" s="244" customFormat="1"/>
    <row r="6978" s="244" customFormat="1"/>
    <row r="6979" s="244" customFormat="1"/>
    <row r="6980" s="244" customFormat="1"/>
    <row r="6981" s="244" customFormat="1"/>
    <row r="6982" s="244" customFormat="1"/>
    <row r="6983" s="244" customFormat="1"/>
    <row r="6984" s="244" customFormat="1"/>
    <row r="6985" s="244" customFormat="1"/>
    <row r="6986" s="244" customFormat="1"/>
    <row r="6987" s="244" customFormat="1"/>
    <row r="6988" s="244" customFormat="1"/>
    <row r="6989" s="244" customFormat="1"/>
    <row r="6990" s="244" customFormat="1"/>
    <row r="6991" s="244" customFormat="1"/>
    <row r="6992" s="244" customFormat="1"/>
    <row r="6993" s="244" customFormat="1"/>
    <row r="6994" s="244" customFormat="1"/>
    <row r="6995" s="244" customFormat="1"/>
    <row r="6996" s="244" customFormat="1"/>
    <row r="6997" s="244" customFormat="1"/>
    <row r="6998" s="244" customFormat="1"/>
    <row r="6999" s="244" customFormat="1"/>
    <row r="7000" s="244" customFormat="1"/>
    <row r="7001" s="244" customFormat="1"/>
    <row r="7002" s="244" customFormat="1"/>
    <row r="7003" s="244" customFormat="1"/>
    <row r="7004" s="244" customFormat="1"/>
    <row r="7005" s="244" customFormat="1"/>
    <row r="7006" s="244" customFormat="1"/>
    <row r="7007" s="244" customFormat="1"/>
    <row r="7008" s="244" customFormat="1"/>
    <row r="7009" s="244" customFormat="1"/>
    <row r="7010" s="244" customFormat="1"/>
    <row r="7011" s="244" customFormat="1"/>
    <row r="7012" s="244" customFormat="1"/>
    <row r="7013" s="244" customFormat="1"/>
    <row r="7014" s="244" customFormat="1"/>
    <row r="7015" s="244" customFormat="1"/>
    <row r="7016" s="244" customFormat="1"/>
    <row r="7017" s="244" customFormat="1"/>
    <row r="7018" s="244" customFormat="1"/>
    <row r="7019" s="244" customFormat="1"/>
    <row r="7020" s="244" customFormat="1"/>
    <row r="7021" s="244" customFormat="1"/>
    <row r="7022" s="244" customFormat="1"/>
    <row r="7023" s="244" customFormat="1"/>
    <row r="7024" s="244" customFormat="1"/>
    <row r="7025" s="244" customFormat="1"/>
    <row r="7026" s="244" customFormat="1"/>
    <row r="7027" s="244" customFormat="1"/>
    <row r="7028" s="244" customFormat="1"/>
    <row r="7029" s="244" customFormat="1"/>
    <row r="7030" s="244" customFormat="1"/>
    <row r="7031" s="244" customFormat="1"/>
    <row r="7032" s="244" customFormat="1"/>
    <row r="7033" s="244" customFormat="1"/>
    <row r="7034" s="244" customFormat="1"/>
    <row r="7035" s="244" customFormat="1"/>
    <row r="7036" s="244" customFormat="1"/>
    <row r="7037" s="244" customFormat="1"/>
    <row r="7038" s="244" customFormat="1"/>
    <row r="7039" s="244" customFormat="1"/>
    <row r="7040" s="244" customFormat="1"/>
    <row r="7041" s="244" customFormat="1"/>
    <row r="7042" s="244" customFormat="1"/>
    <row r="7043" s="244" customFormat="1"/>
    <row r="7044" s="244" customFormat="1"/>
    <row r="7045" s="244" customFormat="1"/>
    <row r="7046" s="244" customFormat="1"/>
    <row r="7047" s="244" customFormat="1"/>
    <row r="7048" s="244" customFormat="1"/>
    <row r="7049" s="244" customFormat="1"/>
    <row r="7050" s="244" customFormat="1"/>
    <row r="7051" s="244" customFormat="1"/>
    <row r="7052" s="244" customFormat="1"/>
    <row r="7053" s="244" customFormat="1"/>
    <row r="7054" s="244" customFormat="1"/>
    <row r="7055" s="244" customFormat="1"/>
    <row r="7056" s="244" customFormat="1"/>
    <row r="7057" s="244" customFormat="1"/>
    <row r="7058" s="244" customFormat="1"/>
    <row r="7059" s="244" customFormat="1"/>
    <row r="7060" s="244" customFormat="1"/>
    <row r="7061" s="244" customFormat="1"/>
    <row r="7062" s="244" customFormat="1"/>
    <row r="7063" s="244" customFormat="1"/>
    <row r="7064" s="244" customFormat="1"/>
    <row r="7065" s="244" customFormat="1"/>
    <row r="7066" s="244" customFormat="1"/>
    <row r="7067" s="244" customFormat="1"/>
    <row r="7068" s="244" customFormat="1"/>
    <row r="7069" s="244" customFormat="1"/>
    <row r="7070" s="244" customFormat="1"/>
    <row r="7071" s="244" customFormat="1"/>
    <row r="7072" s="244" customFormat="1"/>
    <row r="7073" s="244" customFormat="1"/>
    <row r="7074" s="244" customFormat="1"/>
    <row r="7075" s="244" customFormat="1"/>
    <row r="7076" s="244" customFormat="1"/>
    <row r="7077" s="244" customFormat="1"/>
    <row r="7078" s="244" customFormat="1"/>
    <row r="7079" s="244" customFormat="1"/>
    <row r="7080" s="244" customFormat="1"/>
    <row r="7081" s="244" customFormat="1"/>
    <row r="7082" s="244" customFormat="1"/>
    <row r="7083" s="244" customFormat="1"/>
    <row r="7084" s="244" customFormat="1"/>
    <row r="7085" s="244" customFormat="1"/>
    <row r="7086" s="244" customFormat="1"/>
    <row r="7087" s="244" customFormat="1"/>
    <row r="7088" s="244" customFormat="1"/>
    <row r="7089" s="244" customFormat="1"/>
    <row r="7090" s="244" customFormat="1"/>
    <row r="7091" s="244" customFormat="1"/>
    <row r="7092" s="244" customFormat="1"/>
    <row r="7093" s="244" customFormat="1"/>
    <row r="7094" s="244" customFormat="1"/>
    <row r="7095" s="244" customFormat="1"/>
    <row r="7096" s="244" customFormat="1"/>
    <row r="7097" s="244" customFormat="1"/>
    <row r="7098" s="244" customFormat="1"/>
    <row r="7099" s="244" customFormat="1"/>
    <row r="7100" s="244" customFormat="1"/>
    <row r="7101" s="244" customFormat="1"/>
    <row r="7102" s="244" customFormat="1"/>
    <row r="7103" s="244" customFormat="1"/>
    <row r="7104" s="244" customFormat="1"/>
    <row r="7105" s="244" customFormat="1"/>
    <row r="7106" s="244" customFormat="1"/>
    <row r="7107" s="244" customFormat="1"/>
    <row r="7108" s="244" customFormat="1"/>
    <row r="7109" s="244" customFormat="1"/>
    <row r="7110" s="244" customFormat="1"/>
    <row r="7111" s="244" customFormat="1"/>
    <row r="7112" s="244" customFormat="1"/>
    <row r="7113" s="244" customFormat="1"/>
    <row r="7114" s="244" customFormat="1"/>
    <row r="7115" s="244" customFormat="1"/>
    <row r="7116" s="244" customFormat="1"/>
    <row r="7117" s="244" customFormat="1"/>
    <row r="7118" s="244" customFormat="1"/>
    <row r="7119" s="244" customFormat="1"/>
    <row r="7120" s="244" customFormat="1"/>
    <row r="7121" s="244" customFormat="1"/>
    <row r="7122" s="244" customFormat="1"/>
    <row r="7123" s="244" customFormat="1"/>
    <row r="7124" s="244" customFormat="1"/>
    <row r="7125" s="244" customFormat="1"/>
    <row r="7126" s="244" customFormat="1"/>
    <row r="7127" s="244" customFormat="1"/>
    <row r="7128" s="244" customFormat="1"/>
    <row r="7129" s="244" customFormat="1"/>
    <row r="7130" s="244" customFormat="1"/>
    <row r="7131" s="244" customFormat="1"/>
    <row r="7132" s="244" customFormat="1"/>
    <row r="7133" s="244" customFormat="1"/>
    <row r="7134" s="244" customFormat="1"/>
    <row r="7135" s="244" customFormat="1"/>
    <row r="7136" s="244" customFormat="1"/>
    <row r="7137" s="244" customFormat="1"/>
    <row r="7138" s="244" customFormat="1"/>
    <row r="7139" s="244" customFormat="1"/>
    <row r="7140" s="244" customFormat="1"/>
    <row r="7141" s="244" customFormat="1"/>
    <row r="7142" s="244" customFormat="1"/>
    <row r="7143" s="244" customFormat="1"/>
    <row r="7144" s="244" customFormat="1"/>
    <row r="7145" s="244" customFormat="1"/>
    <row r="7146" s="244" customFormat="1"/>
    <row r="7147" s="244" customFormat="1"/>
    <row r="7148" s="244" customFormat="1"/>
    <row r="7149" s="244" customFormat="1"/>
    <row r="7150" s="244" customFormat="1"/>
    <row r="7151" s="244" customFormat="1"/>
    <row r="7152" s="244" customFormat="1"/>
    <row r="7153" s="244" customFormat="1"/>
    <row r="7154" s="244" customFormat="1"/>
    <row r="7155" s="244" customFormat="1"/>
    <row r="7156" s="244" customFormat="1"/>
    <row r="7157" s="244" customFormat="1"/>
    <row r="7158" s="244" customFormat="1"/>
    <row r="7159" s="244" customFormat="1"/>
    <row r="7160" s="244" customFormat="1"/>
    <row r="7161" s="244" customFormat="1"/>
    <row r="7162" s="244" customFormat="1"/>
    <row r="7163" s="244" customFormat="1"/>
    <row r="7164" s="244" customFormat="1"/>
    <row r="7165" s="244" customFormat="1"/>
    <row r="7166" s="244" customFormat="1"/>
    <row r="7167" s="244" customFormat="1"/>
    <row r="7168" s="244" customFormat="1"/>
    <row r="7169" s="244" customFormat="1"/>
    <row r="7170" s="244" customFormat="1"/>
    <row r="7171" s="244" customFormat="1"/>
    <row r="7172" s="244" customFormat="1"/>
    <row r="7173" s="244" customFormat="1"/>
    <row r="7174" s="244" customFormat="1"/>
    <row r="7175" s="244" customFormat="1"/>
    <row r="7176" s="244" customFormat="1"/>
    <row r="7177" s="244" customFormat="1"/>
    <row r="7178" s="244" customFormat="1"/>
    <row r="7179" s="244" customFormat="1"/>
    <row r="7180" s="244" customFormat="1"/>
    <row r="7181" s="244" customFormat="1"/>
    <row r="7182" s="244" customFormat="1"/>
    <row r="7183" s="244" customFormat="1"/>
    <row r="7184" s="244" customFormat="1"/>
    <row r="7185" s="244" customFormat="1"/>
    <row r="7186" s="244" customFormat="1"/>
    <row r="7187" s="244" customFormat="1"/>
    <row r="7188" s="244" customFormat="1"/>
    <row r="7189" s="244" customFormat="1"/>
    <row r="7190" s="244" customFormat="1"/>
    <row r="7191" s="244" customFormat="1"/>
    <row r="7192" s="244" customFormat="1"/>
    <row r="7193" s="244" customFormat="1"/>
    <row r="7194" s="244" customFormat="1"/>
    <row r="7195" s="244" customFormat="1"/>
    <row r="7196" s="244" customFormat="1"/>
    <row r="7197" s="244" customFormat="1"/>
    <row r="7198" s="244" customFormat="1"/>
    <row r="7199" s="244" customFormat="1"/>
    <row r="7200" s="244" customFormat="1"/>
    <row r="7201" s="244" customFormat="1"/>
    <row r="7202" s="244" customFormat="1"/>
    <row r="7203" s="244" customFormat="1"/>
    <row r="7204" s="244" customFormat="1"/>
    <row r="7205" s="244" customFormat="1"/>
    <row r="7206" s="244" customFormat="1"/>
    <row r="7207" s="244" customFormat="1"/>
    <row r="7208" s="244" customFormat="1"/>
    <row r="7209" s="244" customFormat="1"/>
    <row r="7210" s="244" customFormat="1"/>
    <row r="7211" s="244" customFormat="1"/>
    <row r="7212" s="244" customFormat="1"/>
    <row r="7213" s="244" customFormat="1"/>
    <row r="7214" s="244" customFormat="1"/>
    <row r="7215" s="244" customFormat="1"/>
    <row r="7216" s="244" customFormat="1"/>
    <row r="7217" s="244" customFormat="1"/>
    <row r="7218" s="244" customFormat="1"/>
    <row r="7219" s="244" customFormat="1"/>
    <row r="7220" s="244" customFormat="1"/>
    <row r="7221" s="244" customFormat="1"/>
    <row r="7222" s="244" customFormat="1"/>
    <row r="7223" s="244" customFormat="1"/>
    <row r="7224" s="244" customFormat="1"/>
    <row r="7225" s="244" customFormat="1"/>
    <row r="7226" s="244" customFormat="1"/>
    <row r="7227" s="244" customFormat="1"/>
    <row r="7228" s="244" customFormat="1"/>
    <row r="7229" s="244" customFormat="1"/>
    <row r="7230" s="244" customFormat="1"/>
    <row r="7231" s="244" customFormat="1"/>
    <row r="7232" s="244" customFormat="1"/>
    <row r="7233" s="244" customFormat="1"/>
    <row r="7234" s="244" customFormat="1"/>
    <row r="7235" s="244" customFormat="1"/>
    <row r="7236" s="244" customFormat="1"/>
    <row r="7237" s="244" customFormat="1"/>
    <row r="7238" s="244" customFormat="1"/>
    <row r="7239" s="244" customFormat="1"/>
    <row r="7240" s="244" customFormat="1"/>
    <row r="7241" s="244" customFormat="1"/>
    <row r="7242" s="244" customFormat="1"/>
    <row r="7243" s="244" customFormat="1"/>
    <row r="7244" s="244" customFormat="1"/>
    <row r="7245" s="244" customFormat="1"/>
    <row r="7246" s="244" customFormat="1"/>
    <row r="7247" s="244" customFormat="1"/>
    <row r="7248" s="244" customFormat="1"/>
    <row r="7249" s="244" customFormat="1"/>
    <row r="7250" s="244" customFormat="1"/>
    <row r="7251" s="244" customFormat="1"/>
    <row r="7252" s="244" customFormat="1"/>
    <row r="7253" s="244" customFormat="1"/>
    <row r="7254" s="244" customFormat="1"/>
    <row r="7255" s="244" customFormat="1"/>
    <row r="7256" s="244" customFormat="1"/>
    <row r="7257" s="244" customFormat="1"/>
    <row r="7258" s="244" customFormat="1"/>
    <row r="7259" s="244" customFormat="1"/>
    <row r="7260" s="244" customFormat="1"/>
    <row r="7261" s="244" customFormat="1"/>
    <row r="7262" s="244" customFormat="1"/>
    <row r="7263" s="244" customFormat="1"/>
    <row r="7264" s="244" customFormat="1"/>
    <row r="7265" s="244" customFormat="1"/>
    <row r="7266" s="244" customFormat="1"/>
    <row r="7267" s="244" customFormat="1"/>
    <row r="7268" s="244" customFormat="1"/>
    <row r="7269" s="244" customFormat="1"/>
    <row r="7270" s="244" customFormat="1"/>
    <row r="7271" s="244" customFormat="1"/>
    <row r="7272" s="244" customFormat="1"/>
    <row r="7273" s="244" customFormat="1"/>
    <row r="7274" s="244" customFormat="1"/>
    <row r="7275" s="244" customFormat="1"/>
    <row r="7276" s="244" customFormat="1"/>
    <row r="7277" s="244" customFormat="1"/>
    <row r="7278" s="244" customFormat="1"/>
    <row r="7279" s="244" customFormat="1"/>
    <row r="7280" s="244" customFormat="1"/>
    <row r="7281" s="244" customFormat="1"/>
    <row r="7282" s="244" customFormat="1"/>
    <row r="7283" s="244" customFormat="1"/>
    <row r="7284" s="244" customFormat="1"/>
    <row r="7285" s="244" customFormat="1"/>
    <row r="7286" s="244" customFormat="1"/>
    <row r="7287" s="244" customFormat="1"/>
    <row r="7288" s="244" customFormat="1"/>
    <row r="7289" s="244" customFormat="1"/>
    <row r="7290" s="244" customFormat="1"/>
    <row r="7291" s="244" customFormat="1"/>
    <row r="7292" s="244" customFormat="1"/>
    <row r="7293" s="244" customFormat="1"/>
    <row r="7294" s="244" customFormat="1"/>
    <row r="7295" s="244" customFormat="1"/>
    <row r="7296" s="244" customFormat="1"/>
    <row r="7297" s="244" customFormat="1"/>
    <row r="7298" s="244" customFormat="1"/>
    <row r="7299" s="244" customFormat="1"/>
    <row r="7300" s="244" customFormat="1"/>
    <row r="7301" s="244" customFormat="1"/>
    <row r="7302" s="244" customFormat="1"/>
    <row r="7303" s="244" customFormat="1"/>
    <row r="7304" s="244" customFormat="1"/>
    <row r="7305" s="244" customFormat="1"/>
    <row r="7306" s="244" customFormat="1"/>
    <row r="7307" s="244" customFormat="1"/>
    <row r="7308" s="244" customFormat="1"/>
    <row r="7309" s="244" customFormat="1"/>
    <row r="7310" s="244" customFormat="1"/>
    <row r="7311" s="244" customFormat="1"/>
    <row r="7312" s="244" customFormat="1"/>
    <row r="7313" s="244" customFormat="1"/>
    <row r="7314" s="244" customFormat="1"/>
    <row r="7315" s="244" customFormat="1"/>
    <row r="7316" s="244" customFormat="1"/>
    <row r="7317" s="244" customFormat="1"/>
    <row r="7318" s="244" customFormat="1"/>
    <row r="7319" s="244" customFormat="1"/>
    <row r="7320" s="244" customFormat="1"/>
    <row r="7321" s="244" customFormat="1"/>
    <row r="7322" s="244" customFormat="1"/>
    <row r="7323" s="244" customFormat="1"/>
    <row r="7324" s="244" customFormat="1"/>
    <row r="7325" s="244" customFormat="1"/>
    <row r="7326" s="244" customFormat="1"/>
    <row r="7327" s="244" customFormat="1"/>
    <row r="7328" s="244" customFormat="1"/>
    <row r="7329" s="244" customFormat="1"/>
    <row r="7330" s="244" customFormat="1"/>
    <row r="7331" s="244" customFormat="1"/>
    <row r="7332" s="244" customFormat="1"/>
    <row r="7333" s="244" customFormat="1"/>
    <row r="7334" s="244" customFormat="1"/>
    <row r="7335" s="244" customFormat="1"/>
    <row r="7336" s="244" customFormat="1"/>
    <row r="7337" s="244" customFormat="1"/>
    <row r="7338" s="244" customFormat="1"/>
    <row r="7339" s="244" customFormat="1"/>
    <row r="7340" s="244" customFormat="1"/>
    <row r="7341" s="244" customFormat="1"/>
    <row r="7342" s="244" customFormat="1"/>
    <row r="7343" s="244" customFormat="1"/>
    <row r="7344" s="244" customFormat="1"/>
    <row r="7345" s="244" customFormat="1"/>
    <row r="7346" s="244" customFormat="1"/>
    <row r="7347" s="244" customFormat="1"/>
    <row r="7348" s="244" customFormat="1"/>
    <row r="7349" s="244" customFormat="1"/>
    <row r="7350" s="244" customFormat="1"/>
    <row r="7351" s="244" customFormat="1"/>
    <row r="7352" s="244" customFormat="1"/>
    <row r="7353" s="244" customFormat="1"/>
    <row r="7354" s="244" customFormat="1"/>
    <row r="7355" s="244" customFormat="1"/>
    <row r="7356" s="244" customFormat="1"/>
    <row r="7357" s="244" customFormat="1"/>
    <row r="7358" s="244" customFormat="1"/>
    <row r="7359" s="244" customFormat="1"/>
    <row r="7360" s="244" customFormat="1"/>
    <row r="7361" s="244" customFormat="1"/>
    <row r="7362" s="244" customFormat="1"/>
    <row r="7363" s="244" customFormat="1"/>
    <row r="7364" s="244" customFormat="1"/>
    <row r="7365" s="244" customFormat="1"/>
    <row r="7366" s="244" customFormat="1"/>
    <row r="7367" s="244" customFormat="1"/>
    <row r="7368" s="244" customFormat="1"/>
    <row r="7369" s="244" customFormat="1"/>
    <row r="7370" s="244" customFormat="1"/>
    <row r="7371" s="244" customFormat="1"/>
    <row r="7372" s="244" customFormat="1"/>
    <row r="7373" s="244" customFormat="1"/>
    <row r="7374" s="244" customFormat="1"/>
    <row r="7375" s="244" customFormat="1"/>
    <row r="7376" s="244" customFormat="1"/>
    <row r="7377" s="244" customFormat="1"/>
    <row r="7378" s="244" customFormat="1"/>
    <row r="7379" s="244" customFormat="1"/>
    <row r="7380" s="244" customFormat="1"/>
    <row r="7381" s="244" customFormat="1"/>
    <row r="7382" s="244" customFormat="1"/>
    <row r="7383" s="244" customFormat="1"/>
    <row r="7384" s="244" customFormat="1"/>
    <row r="7385" s="244" customFormat="1"/>
    <row r="7386" s="244" customFormat="1"/>
    <row r="7387" s="244" customFormat="1"/>
    <row r="7388" s="244" customFormat="1"/>
    <row r="7389" s="244" customFormat="1"/>
    <row r="7390" s="244" customFormat="1"/>
    <row r="7391" s="244" customFormat="1"/>
    <row r="7392" s="244" customFormat="1"/>
    <row r="7393" s="244" customFormat="1"/>
    <row r="7394" s="244" customFormat="1"/>
    <row r="7395" s="244" customFormat="1"/>
    <row r="7396" s="244" customFormat="1"/>
    <row r="7397" s="244" customFormat="1"/>
    <row r="7398" s="244" customFormat="1"/>
    <row r="7399" s="244" customFormat="1"/>
    <row r="7400" s="244" customFormat="1"/>
    <row r="7401" s="244" customFormat="1"/>
    <row r="7402" s="244" customFormat="1"/>
    <row r="7403" s="244" customFormat="1"/>
    <row r="7404" s="244" customFormat="1"/>
    <row r="7405" s="244" customFormat="1"/>
    <row r="7406" s="244" customFormat="1"/>
    <row r="7407" s="244" customFormat="1"/>
    <row r="7408" s="244" customFormat="1"/>
    <row r="7409" s="244" customFormat="1"/>
    <row r="7410" s="244" customFormat="1"/>
    <row r="7411" s="244" customFormat="1"/>
    <row r="7412" s="244" customFormat="1"/>
    <row r="7413" s="244" customFormat="1"/>
    <row r="7414" s="244" customFormat="1"/>
    <row r="7415" s="244" customFormat="1"/>
    <row r="7416" s="244" customFormat="1"/>
    <row r="7417" s="244" customFormat="1"/>
    <row r="7418" s="244" customFormat="1"/>
    <row r="7419" s="244" customFormat="1"/>
    <row r="7420" s="244" customFormat="1"/>
    <row r="7421" s="244" customFormat="1"/>
    <row r="7422" s="244" customFormat="1"/>
    <row r="7423" s="244" customFormat="1"/>
    <row r="7424" s="244" customFormat="1"/>
    <row r="7425" s="244" customFormat="1"/>
    <row r="7426" s="244" customFormat="1"/>
    <row r="7427" s="244" customFormat="1"/>
    <row r="7428" s="244" customFormat="1"/>
    <row r="7429" s="244" customFormat="1"/>
    <row r="7430" s="244" customFormat="1"/>
    <row r="7431" s="244" customFormat="1"/>
    <row r="7432" s="244" customFormat="1"/>
    <row r="7433" s="244" customFormat="1"/>
    <row r="7434" s="244" customFormat="1"/>
    <row r="7435" s="244" customFormat="1"/>
    <row r="7436" s="244" customFormat="1"/>
    <row r="7437" s="244" customFormat="1"/>
    <row r="7438" s="244" customFormat="1"/>
    <row r="7439" s="244" customFormat="1"/>
    <row r="7440" s="244" customFormat="1"/>
    <row r="7441" s="244" customFormat="1"/>
    <row r="7442" s="244" customFormat="1"/>
    <row r="7443" s="244" customFormat="1"/>
    <row r="7444" s="244" customFormat="1"/>
    <row r="7445" s="244" customFormat="1"/>
    <row r="7446" s="244" customFormat="1"/>
    <row r="7447" s="244" customFormat="1"/>
    <row r="7448" s="244" customFormat="1"/>
    <row r="7449" s="244" customFormat="1"/>
    <row r="7450" s="244" customFormat="1"/>
    <row r="7451" s="244" customFormat="1"/>
    <row r="7452" s="244" customFormat="1"/>
    <row r="7453" s="244" customFormat="1"/>
    <row r="7454" s="244" customFormat="1"/>
    <row r="7455" s="244" customFormat="1"/>
    <row r="7456" s="244" customFormat="1"/>
    <row r="7457" s="244" customFormat="1"/>
    <row r="7458" s="244" customFormat="1"/>
    <row r="7459" s="244" customFormat="1"/>
    <row r="7460" s="244" customFormat="1"/>
    <row r="7461" s="244" customFormat="1"/>
    <row r="7462" s="244" customFormat="1"/>
    <row r="7463" s="244" customFormat="1"/>
    <row r="7464" s="244" customFormat="1"/>
    <row r="7465" s="244" customFormat="1"/>
    <row r="7466" s="244" customFormat="1"/>
    <row r="7467" s="244" customFormat="1"/>
    <row r="7468" s="244" customFormat="1"/>
    <row r="7469" s="244" customFormat="1"/>
    <row r="7470" s="244" customFormat="1"/>
    <row r="7471" s="244" customFormat="1"/>
    <row r="7472" s="244" customFormat="1"/>
    <row r="7473" s="244" customFormat="1"/>
    <row r="7474" s="244" customFormat="1"/>
    <row r="7475" s="244" customFormat="1"/>
    <row r="7476" s="244" customFormat="1"/>
    <row r="7477" s="244" customFormat="1"/>
    <row r="7478" s="244" customFormat="1"/>
    <row r="7479" s="244" customFormat="1"/>
    <row r="7480" s="244" customFormat="1"/>
    <row r="7481" s="244" customFormat="1"/>
    <row r="7482" s="244" customFormat="1"/>
    <row r="7483" s="244" customFormat="1"/>
    <row r="7484" s="244" customFormat="1"/>
    <row r="7485" s="244" customFormat="1"/>
    <row r="7486" s="244" customFormat="1"/>
    <row r="7487" s="244" customFormat="1"/>
    <row r="7488" s="244" customFormat="1"/>
    <row r="7489" s="244" customFormat="1"/>
    <row r="7490" s="244" customFormat="1"/>
    <row r="7491" s="244" customFormat="1"/>
    <row r="7492" s="244" customFormat="1"/>
    <row r="7493" s="244" customFormat="1"/>
    <row r="7494" s="244" customFormat="1"/>
    <row r="7495" s="244" customFormat="1"/>
    <row r="7496" s="244" customFormat="1"/>
    <row r="7497" s="244" customFormat="1"/>
    <row r="7498" s="244" customFormat="1"/>
    <row r="7499" s="244" customFormat="1"/>
    <row r="7500" s="244" customFormat="1"/>
    <row r="7501" s="244" customFormat="1"/>
    <row r="7502" s="244" customFormat="1"/>
    <row r="7503" s="244" customFormat="1"/>
    <row r="7504" s="244" customFormat="1"/>
    <row r="7505" s="244" customFormat="1"/>
    <row r="7506" s="244" customFormat="1"/>
    <row r="7507" s="244" customFormat="1"/>
    <row r="7508" s="244" customFormat="1"/>
    <row r="7509" s="244" customFormat="1"/>
    <row r="7510" s="244" customFormat="1"/>
    <row r="7511" s="244" customFormat="1"/>
    <row r="7512" s="244" customFormat="1"/>
    <row r="7513" s="244" customFormat="1"/>
    <row r="7514" s="244" customFormat="1"/>
    <row r="7515" s="244" customFormat="1"/>
    <row r="7516" s="244" customFormat="1"/>
    <row r="7517" s="244" customFormat="1"/>
    <row r="7518" s="244" customFormat="1"/>
    <row r="7519" s="244" customFormat="1"/>
    <row r="7520" s="244" customFormat="1"/>
    <row r="7521" s="244" customFormat="1"/>
    <row r="7522" s="244" customFormat="1"/>
    <row r="7523" s="244" customFormat="1"/>
    <row r="7524" s="244" customFormat="1"/>
    <row r="7525" s="244" customFormat="1"/>
    <row r="7526" s="244" customFormat="1"/>
    <row r="7527" s="244" customFormat="1"/>
    <row r="7528" s="244" customFormat="1"/>
    <row r="7529" s="244" customFormat="1"/>
    <row r="7530" s="244" customFormat="1"/>
    <row r="7531" s="244" customFormat="1"/>
    <row r="7532" s="244" customFormat="1"/>
    <row r="7533" s="244" customFormat="1"/>
    <row r="7534" s="244" customFormat="1"/>
    <row r="7535" s="244" customFormat="1"/>
    <row r="7536" s="244" customFormat="1"/>
    <row r="7537" s="244" customFormat="1"/>
    <row r="7538" s="244" customFormat="1"/>
    <row r="7539" s="244" customFormat="1"/>
    <row r="7540" s="244" customFormat="1"/>
    <row r="7541" s="244" customFormat="1"/>
    <row r="7542" s="244" customFormat="1"/>
    <row r="7543" s="244" customFormat="1"/>
    <row r="7544" s="244" customFormat="1"/>
    <row r="7545" s="244" customFormat="1"/>
    <row r="7546" s="244" customFormat="1"/>
    <row r="7547" s="244" customFormat="1"/>
    <row r="7548" s="244" customFormat="1"/>
    <row r="7549" s="244" customFormat="1"/>
    <row r="7550" s="244" customFormat="1"/>
    <row r="7551" s="244" customFormat="1"/>
    <row r="7552" s="244" customFormat="1"/>
    <row r="7553" s="244" customFormat="1"/>
    <row r="7554" s="244" customFormat="1"/>
    <row r="7555" s="244" customFormat="1"/>
    <row r="7556" s="244" customFormat="1"/>
    <row r="7557" s="244" customFormat="1"/>
    <row r="7558" s="244" customFormat="1"/>
    <row r="7559" s="244" customFormat="1"/>
    <row r="7560" s="244" customFormat="1"/>
    <row r="7561" s="244" customFormat="1"/>
    <row r="7562" s="244" customFormat="1"/>
    <row r="7563" s="244" customFormat="1"/>
    <row r="7564" s="244" customFormat="1"/>
    <row r="7565" s="244" customFormat="1"/>
    <row r="7566" s="244" customFormat="1"/>
    <row r="7567" s="244" customFormat="1"/>
    <row r="7568" s="244" customFormat="1"/>
    <row r="7569" s="244" customFormat="1"/>
    <row r="7570" s="244" customFormat="1"/>
    <row r="7571" s="244" customFormat="1"/>
    <row r="7572" s="244" customFormat="1"/>
    <row r="7573" s="244" customFormat="1"/>
    <row r="7574" s="244" customFormat="1"/>
    <row r="7575" s="244" customFormat="1"/>
    <row r="7576" s="244" customFormat="1"/>
    <row r="7577" s="244" customFormat="1"/>
    <row r="7578" s="244" customFormat="1"/>
    <row r="7579" s="244" customFormat="1"/>
    <row r="7580" s="244" customFormat="1"/>
    <row r="7581" s="244" customFormat="1"/>
    <row r="7582" s="244" customFormat="1"/>
    <row r="7583" s="244" customFormat="1"/>
    <row r="7584" s="244" customFormat="1"/>
    <row r="7585" s="244" customFormat="1"/>
    <row r="7586" s="244" customFormat="1"/>
    <row r="7587" s="244" customFormat="1"/>
    <row r="7588" s="244" customFormat="1"/>
    <row r="7589" s="244" customFormat="1"/>
    <row r="7590" s="244" customFormat="1"/>
    <row r="7591" s="244" customFormat="1"/>
    <row r="7592" s="244" customFormat="1"/>
    <row r="7593" s="244" customFormat="1"/>
    <row r="7594" s="244" customFormat="1"/>
    <row r="7595" s="244" customFormat="1"/>
    <row r="7596" s="244" customFormat="1"/>
    <row r="7597" s="244" customFormat="1"/>
    <row r="7598" s="244" customFormat="1"/>
    <row r="7599" s="244" customFormat="1"/>
    <row r="7600" s="244" customFormat="1"/>
    <row r="7601" s="244" customFormat="1"/>
    <row r="7602" s="244" customFormat="1"/>
    <row r="7603" s="244" customFormat="1"/>
    <row r="7604" s="244" customFormat="1"/>
    <row r="7605" s="244" customFormat="1"/>
    <row r="7606" s="244" customFormat="1"/>
    <row r="7607" s="244" customFormat="1"/>
    <row r="7608" s="244" customFormat="1"/>
    <row r="7609" s="244" customFormat="1"/>
    <row r="7610" s="244" customFormat="1"/>
    <row r="7611" s="244" customFormat="1"/>
    <row r="7612" s="244" customFormat="1"/>
    <row r="7613" s="244" customFormat="1"/>
    <row r="7614" s="244" customFormat="1"/>
    <row r="7615" s="244" customFormat="1"/>
    <row r="7616" s="244" customFormat="1"/>
    <row r="7617" s="244" customFormat="1"/>
    <row r="7618" s="244" customFormat="1"/>
    <row r="7619" s="244" customFormat="1"/>
    <row r="7620" s="244" customFormat="1"/>
    <row r="7621" s="244" customFormat="1"/>
    <row r="7622" s="244" customFormat="1"/>
    <row r="7623" s="244" customFormat="1"/>
    <row r="7624" s="244" customFormat="1"/>
    <row r="7625" s="244" customFormat="1"/>
    <row r="7626" s="244" customFormat="1"/>
    <row r="7627" s="244" customFormat="1"/>
    <row r="7628" s="244" customFormat="1"/>
    <row r="7629" s="244" customFormat="1"/>
    <row r="7630" s="244" customFormat="1"/>
    <row r="7631" s="244" customFormat="1"/>
    <row r="7632" s="244" customFormat="1"/>
    <row r="7633" s="244" customFormat="1"/>
    <row r="7634" s="244" customFormat="1"/>
    <row r="7635" s="244" customFormat="1"/>
    <row r="7636" s="244" customFormat="1"/>
    <row r="7637" s="244" customFormat="1"/>
    <row r="7638" s="244" customFormat="1"/>
    <row r="7639" s="244" customFormat="1"/>
    <row r="7640" s="244" customFormat="1"/>
    <row r="7641" s="244" customFormat="1"/>
    <row r="7642" s="244" customFormat="1"/>
    <row r="7643" s="244" customFormat="1"/>
    <row r="7644" s="244" customFormat="1"/>
    <row r="7645" s="244" customFormat="1"/>
    <row r="7646" s="244" customFormat="1"/>
    <row r="7647" s="244" customFormat="1"/>
    <row r="7648" s="244" customFormat="1"/>
    <row r="7649" s="244" customFormat="1"/>
    <row r="7650" s="244" customFormat="1"/>
    <row r="7651" s="244" customFormat="1"/>
    <row r="7652" s="244" customFormat="1"/>
    <row r="7653" s="244" customFormat="1"/>
    <row r="7654" s="244" customFormat="1"/>
    <row r="7655" s="244" customFormat="1"/>
    <row r="7656" s="244" customFormat="1"/>
    <row r="7657" s="244" customFormat="1"/>
    <row r="7658" s="244" customFormat="1"/>
    <row r="7659" s="244" customFormat="1"/>
    <row r="7660" s="244" customFormat="1"/>
    <row r="7661" s="244" customFormat="1"/>
    <row r="7662" s="244" customFormat="1"/>
    <row r="7663" s="244" customFormat="1"/>
    <row r="7664" s="244" customFormat="1"/>
    <row r="7665" s="244" customFormat="1"/>
    <row r="7666" s="244" customFormat="1"/>
    <row r="7667" s="244" customFormat="1"/>
    <row r="7668" s="244" customFormat="1"/>
    <row r="7669" s="244" customFormat="1"/>
    <row r="7670" s="244" customFormat="1"/>
    <row r="7671" s="244" customFormat="1"/>
    <row r="7672" s="244" customFormat="1"/>
    <row r="7673" s="244" customFormat="1"/>
    <row r="7674" s="244" customFormat="1"/>
    <row r="7675" s="244" customFormat="1"/>
    <row r="7676" s="244" customFormat="1"/>
    <row r="7677" s="244" customFormat="1"/>
    <row r="7678" s="244" customFormat="1"/>
    <row r="7679" s="244" customFormat="1"/>
    <row r="7680" s="244" customFormat="1"/>
    <row r="7681" s="244" customFormat="1"/>
    <row r="7682" s="244" customFormat="1"/>
    <row r="7683" s="244" customFormat="1"/>
    <row r="7684" s="244" customFormat="1"/>
    <row r="7685" s="244" customFormat="1"/>
    <row r="7686" s="244" customFormat="1"/>
    <row r="7687" s="244" customFormat="1"/>
    <row r="7688" s="244" customFormat="1"/>
    <row r="7689" s="244" customFormat="1"/>
    <row r="7690" s="244" customFormat="1"/>
    <row r="7691" s="244" customFormat="1"/>
    <row r="7692" s="244" customFormat="1"/>
    <row r="7693" s="244" customFormat="1"/>
    <row r="7694" s="244" customFormat="1"/>
    <row r="7695" s="244" customFormat="1"/>
    <row r="7696" s="244" customFormat="1"/>
    <row r="7697" s="244" customFormat="1"/>
    <row r="7698" s="244" customFormat="1"/>
    <row r="7699" s="244" customFormat="1"/>
    <row r="7700" s="244" customFormat="1"/>
    <row r="7701" s="244" customFormat="1"/>
    <row r="7702" s="244" customFormat="1"/>
    <row r="7703" s="244" customFormat="1"/>
    <row r="7704" s="244" customFormat="1"/>
    <row r="7705" s="244" customFormat="1"/>
    <row r="7706" s="244" customFormat="1"/>
    <row r="7707" s="244" customFormat="1"/>
    <row r="7708" s="244" customFormat="1"/>
    <row r="7709" s="244" customFormat="1"/>
    <row r="7710" s="244" customFormat="1"/>
    <row r="7711" s="244" customFormat="1"/>
    <row r="7712" s="244" customFormat="1"/>
    <row r="7713" s="244" customFormat="1"/>
    <row r="7714" s="244" customFormat="1"/>
    <row r="7715" s="244" customFormat="1"/>
    <row r="7716" s="244" customFormat="1"/>
    <row r="7717" s="244" customFormat="1"/>
    <row r="7718" s="244" customFormat="1"/>
    <row r="7719" s="244" customFormat="1"/>
    <row r="7720" s="244" customFormat="1"/>
    <row r="7721" s="244" customFormat="1"/>
    <row r="7722" s="244" customFormat="1"/>
    <row r="7723" s="244" customFormat="1"/>
    <row r="7724" s="244" customFormat="1"/>
    <row r="7725" s="244" customFormat="1"/>
    <row r="7726" s="244" customFormat="1"/>
    <row r="7727" s="244" customFormat="1"/>
    <row r="7728" s="244" customFormat="1"/>
    <row r="7729" s="244" customFormat="1"/>
    <row r="7730" s="244" customFormat="1"/>
    <row r="7731" s="244" customFormat="1"/>
    <row r="7732" s="244" customFormat="1"/>
    <row r="7733" s="244" customFormat="1"/>
    <row r="7734" s="244" customFormat="1"/>
    <row r="7735" s="244" customFormat="1"/>
    <row r="7736" s="244" customFormat="1"/>
    <row r="7737" s="244" customFormat="1"/>
    <row r="7738" s="244" customFormat="1"/>
    <row r="7739" s="244" customFormat="1"/>
    <row r="7740" s="244" customFormat="1"/>
    <row r="7741" s="244" customFormat="1"/>
    <row r="7742" s="244" customFormat="1"/>
    <row r="7743" s="244" customFormat="1"/>
    <row r="7744" s="244" customFormat="1"/>
    <row r="7745" s="244" customFormat="1"/>
    <row r="7746" s="244" customFormat="1"/>
    <row r="7747" s="244" customFormat="1"/>
    <row r="7748" s="244" customFormat="1"/>
    <row r="7749" s="244" customFormat="1"/>
    <row r="7750" s="244" customFormat="1"/>
    <row r="7751" s="244" customFormat="1"/>
    <row r="7752" s="244" customFormat="1"/>
    <row r="7753" s="244" customFormat="1"/>
    <row r="7754" s="244" customFormat="1"/>
    <row r="7755" s="244" customFormat="1"/>
    <row r="7756" s="244" customFormat="1"/>
    <row r="7757" s="244" customFormat="1"/>
    <row r="7758" s="244" customFormat="1"/>
    <row r="7759" s="244" customFormat="1"/>
    <row r="7760" s="244" customFormat="1"/>
    <row r="7761" s="244" customFormat="1"/>
    <row r="7762" s="244" customFormat="1"/>
    <row r="7763" s="244" customFormat="1"/>
    <row r="7764" s="244" customFormat="1"/>
    <row r="7765" s="244" customFormat="1"/>
    <row r="7766" s="244" customFormat="1"/>
    <row r="7767" s="244" customFormat="1"/>
    <row r="7768" s="244" customFormat="1"/>
    <row r="7769" s="244" customFormat="1"/>
    <row r="7770" s="244" customFormat="1"/>
    <row r="7771" s="244" customFormat="1"/>
    <row r="7772" s="244" customFormat="1"/>
    <row r="7773" s="244" customFormat="1"/>
    <row r="7774" s="244" customFormat="1"/>
    <row r="7775" s="244" customFormat="1"/>
    <row r="7776" s="244" customFormat="1"/>
    <row r="7777" s="244" customFormat="1"/>
    <row r="7778" s="244" customFormat="1"/>
    <row r="7779" s="244" customFormat="1"/>
    <row r="7780" s="244" customFormat="1"/>
    <row r="7781" s="244" customFormat="1"/>
    <row r="7782" s="244" customFormat="1"/>
    <row r="7783" s="244" customFormat="1"/>
    <row r="7784" s="244" customFormat="1"/>
    <row r="7785" s="244" customFormat="1"/>
    <row r="7786" s="244" customFormat="1"/>
    <row r="7787" s="244" customFormat="1"/>
    <row r="7788" s="244" customFormat="1"/>
    <row r="7789" s="244" customFormat="1"/>
    <row r="7790" s="244" customFormat="1"/>
    <row r="7791" s="244" customFormat="1"/>
    <row r="7792" s="244" customFormat="1"/>
    <row r="7793" s="244" customFormat="1"/>
    <row r="7794" s="244" customFormat="1"/>
    <row r="7795" s="244" customFormat="1"/>
    <row r="7796" s="244" customFormat="1"/>
    <row r="7797" s="244" customFormat="1"/>
    <row r="7798" s="244" customFormat="1"/>
    <row r="7799" s="244" customFormat="1"/>
    <row r="7800" s="244" customFormat="1"/>
    <row r="7801" s="244" customFormat="1"/>
    <row r="7802" s="244" customFormat="1"/>
    <row r="7803" s="244" customFormat="1"/>
    <row r="7804" s="244" customFormat="1"/>
    <row r="7805" s="244" customFormat="1"/>
    <row r="7806" s="244" customFormat="1"/>
    <row r="7807" s="244" customFormat="1"/>
    <row r="7808" s="244" customFormat="1"/>
    <row r="7809" s="244" customFormat="1"/>
    <row r="7810" s="244" customFormat="1"/>
    <row r="7811" s="244" customFormat="1"/>
    <row r="7812" s="244" customFormat="1"/>
    <row r="7813" s="244" customFormat="1"/>
    <row r="7814" s="244" customFormat="1"/>
    <row r="7815" s="244" customFormat="1"/>
    <row r="7816" s="244" customFormat="1"/>
    <row r="7817" s="244" customFormat="1"/>
    <row r="7818" s="244" customFormat="1"/>
    <row r="7819" s="244" customFormat="1"/>
    <row r="7820" s="244" customFormat="1"/>
    <row r="7821" s="244" customFormat="1"/>
    <row r="7822" s="244" customFormat="1"/>
    <row r="7823" s="244" customFormat="1"/>
    <row r="7824" s="244" customFormat="1"/>
    <row r="7825" s="244" customFormat="1"/>
    <row r="7826" s="244" customFormat="1"/>
    <row r="7827" s="244" customFormat="1"/>
    <row r="7828" s="244" customFormat="1"/>
    <row r="7829" s="244" customFormat="1"/>
    <row r="7830" s="244" customFormat="1"/>
    <row r="7831" s="244" customFormat="1"/>
    <row r="7832" s="244" customFormat="1"/>
    <row r="7833" s="244" customFormat="1"/>
    <row r="7834" s="244" customFormat="1"/>
    <row r="7835" s="244" customFormat="1"/>
    <row r="7836" s="244" customFormat="1"/>
    <row r="7837" s="244" customFormat="1"/>
    <row r="7838" s="244" customFormat="1"/>
    <row r="7839" s="244" customFormat="1"/>
    <row r="7840" s="244" customFormat="1"/>
    <row r="7841" s="244" customFormat="1"/>
    <row r="7842" s="244" customFormat="1"/>
    <row r="7843" s="244" customFormat="1"/>
    <row r="7844" s="244" customFormat="1"/>
    <row r="7845" s="244" customFormat="1"/>
    <row r="7846" s="244" customFormat="1"/>
    <row r="7847" s="244" customFormat="1"/>
    <row r="7848" s="244" customFormat="1"/>
    <row r="7849" s="244" customFormat="1"/>
    <row r="7850" s="244" customFormat="1"/>
    <row r="7851" s="244" customFormat="1"/>
    <row r="7852" s="244" customFormat="1"/>
    <row r="7853" s="244" customFormat="1"/>
    <row r="7854" s="244" customFormat="1"/>
    <row r="7855" s="244" customFormat="1"/>
    <row r="7856" s="244" customFormat="1"/>
    <row r="7857" s="244" customFormat="1"/>
    <row r="7858" s="244" customFormat="1"/>
    <row r="7859" s="244" customFormat="1"/>
    <row r="7860" s="244" customFormat="1"/>
    <row r="7861" s="244" customFormat="1"/>
    <row r="7862" s="244" customFormat="1"/>
    <row r="7863" s="244" customFormat="1"/>
    <row r="7864" s="244" customFormat="1"/>
    <row r="7865" s="244" customFormat="1"/>
    <row r="7866" s="244" customFormat="1"/>
    <row r="7867" s="244" customFormat="1"/>
    <row r="7868" s="244" customFormat="1"/>
    <row r="7869" s="244" customFormat="1"/>
    <row r="7870" s="244" customFormat="1"/>
    <row r="7871" s="244" customFormat="1"/>
    <row r="7872" s="244" customFormat="1"/>
    <row r="7873" s="244" customFormat="1"/>
    <row r="7874" s="244" customFormat="1"/>
    <row r="7875" s="244" customFormat="1"/>
    <row r="7876" s="244" customFormat="1"/>
    <row r="7877" s="244" customFormat="1"/>
    <row r="7878" s="244" customFormat="1"/>
    <row r="7879" s="244" customFormat="1"/>
    <row r="7880" s="244" customFormat="1"/>
    <row r="7881" s="244" customFormat="1"/>
    <row r="7882" s="244" customFormat="1"/>
    <row r="7883" s="244" customFormat="1"/>
    <row r="7884" s="244" customFormat="1"/>
    <row r="7885" s="244" customFormat="1"/>
    <row r="7886" s="244" customFormat="1"/>
    <row r="7887" s="244" customFormat="1"/>
    <row r="7888" s="244" customFormat="1"/>
    <row r="7889" s="244" customFormat="1"/>
    <row r="7890" s="244" customFormat="1"/>
    <row r="7891" s="244" customFormat="1"/>
    <row r="7892" s="244" customFormat="1"/>
    <row r="7893" s="244" customFormat="1"/>
    <row r="7894" s="244" customFormat="1"/>
    <row r="7895" s="244" customFormat="1"/>
    <row r="7896" s="244" customFormat="1"/>
    <row r="7897" s="244" customFormat="1"/>
    <row r="7898" s="244" customFormat="1"/>
    <row r="7899" s="244" customFormat="1"/>
    <row r="7900" s="244" customFormat="1"/>
    <row r="7901" s="244" customFormat="1"/>
    <row r="7902" s="244" customFormat="1"/>
    <row r="7903" s="244" customFormat="1"/>
    <row r="7904" s="244" customFormat="1"/>
    <row r="7905" s="244" customFormat="1"/>
    <row r="7906" s="244" customFormat="1"/>
    <row r="7907" s="244" customFormat="1"/>
    <row r="7908" s="244" customFormat="1"/>
    <row r="7909" s="244" customFormat="1"/>
    <row r="7910" s="244" customFormat="1"/>
    <row r="7911" s="244" customFormat="1"/>
    <row r="7912" s="244" customFormat="1"/>
    <row r="7913" s="244" customFormat="1"/>
    <row r="7914" s="244" customFormat="1"/>
    <row r="7915" s="244" customFormat="1"/>
    <row r="7916" s="244" customFormat="1"/>
    <row r="7917" s="244" customFormat="1"/>
    <row r="7918" s="244" customFormat="1"/>
    <row r="7919" s="244" customFormat="1"/>
    <row r="7920" s="244" customFormat="1"/>
    <row r="7921" s="244" customFormat="1"/>
    <row r="7922" s="244" customFormat="1"/>
    <row r="7923" s="244" customFormat="1"/>
    <row r="7924" s="244" customFormat="1"/>
    <row r="7925" s="244" customFormat="1"/>
    <row r="7926" s="244" customFormat="1"/>
    <row r="7927" s="244" customFormat="1"/>
    <row r="7928" s="244" customFormat="1"/>
    <row r="7929" s="244" customFormat="1"/>
    <row r="7930" s="244" customFormat="1"/>
    <row r="7931" s="244" customFormat="1"/>
    <row r="7932" s="244" customFormat="1"/>
    <row r="7933" s="244" customFormat="1"/>
    <row r="7934" s="244" customFormat="1"/>
    <row r="7935" s="244" customFormat="1"/>
    <row r="7936" s="244" customFormat="1"/>
    <row r="7937" s="244" customFormat="1"/>
    <row r="7938" s="244" customFormat="1"/>
    <row r="7939" s="244" customFormat="1"/>
    <row r="7940" s="244" customFormat="1"/>
    <row r="7941" s="244" customFormat="1"/>
    <row r="7942" s="244" customFormat="1"/>
    <row r="7943" s="244" customFormat="1"/>
    <row r="7944" s="244" customFormat="1"/>
    <row r="7945" s="244" customFormat="1"/>
    <row r="7946" s="244" customFormat="1"/>
    <row r="7947" s="244" customFormat="1"/>
    <row r="7948" s="244" customFormat="1"/>
    <row r="7949" s="244" customFormat="1"/>
    <row r="7950" s="244" customFormat="1"/>
    <row r="7951" s="244" customFormat="1"/>
    <row r="7952" s="244" customFormat="1"/>
    <row r="7953" s="244" customFormat="1"/>
    <row r="7954" s="244" customFormat="1"/>
    <row r="7955" s="244" customFormat="1"/>
    <row r="7956" s="244" customFormat="1"/>
    <row r="7957" s="244" customFormat="1"/>
    <row r="7958" s="244" customFormat="1"/>
    <row r="7959" s="244" customFormat="1"/>
    <row r="7960" s="244" customFormat="1"/>
    <row r="7961" s="244" customFormat="1"/>
    <row r="7962" s="244" customFormat="1"/>
    <row r="7963" s="244" customFormat="1"/>
    <row r="7964" s="244" customFormat="1"/>
    <row r="7965" s="244" customFormat="1"/>
    <row r="7966" s="244" customFormat="1"/>
    <row r="7967" s="244" customFormat="1"/>
    <row r="7968" s="244" customFormat="1"/>
    <row r="7969" s="244" customFormat="1"/>
    <row r="7970" s="244" customFormat="1"/>
    <row r="7971" s="244" customFormat="1"/>
    <row r="7972" s="244" customFormat="1"/>
    <row r="7973" s="244" customFormat="1"/>
    <row r="7974" s="244" customFormat="1"/>
    <row r="7975" s="244" customFormat="1"/>
    <row r="7976" s="244" customFormat="1"/>
    <row r="7977" s="244" customFormat="1"/>
    <row r="7978" s="244" customFormat="1"/>
    <row r="7979" s="244" customFormat="1"/>
    <row r="7980" s="244" customFormat="1"/>
    <row r="7981" s="244" customFormat="1"/>
    <row r="7982" s="244" customFormat="1"/>
    <row r="7983" s="244" customFormat="1"/>
    <row r="7984" s="244" customFormat="1"/>
    <row r="7985" s="244" customFormat="1"/>
    <row r="7986" s="244" customFormat="1"/>
    <row r="7987" s="244" customFormat="1"/>
    <row r="7988" s="244" customFormat="1"/>
    <row r="7989" s="244" customFormat="1"/>
    <row r="7990" s="244" customFormat="1"/>
    <row r="7991" s="244" customFormat="1"/>
    <row r="7992" s="244" customFormat="1"/>
    <row r="7993" s="244" customFormat="1"/>
    <row r="7994" s="244" customFormat="1"/>
    <row r="7995" s="244" customFormat="1"/>
    <row r="7996" s="244" customFormat="1"/>
    <row r="7997" s="244" customFormat="1"/>
    <row r="7998" s="244" customFormat="1"/>
    <row r="7999" s="244" customFormat="1"/>
    <row r="8000" s="244" customFormat="1"/>
    <row r="8001" s="244" customFormat="1"/>
    <row r="8002" s="244" customFormat="1"/>
    <row r="8003" s="244" customFormat="1"/>
    <row r="8004" s="244" customFormat="1"/>
    <row r="8005" s="244" customFormat="1"/>
    <row r="8006" s="244" customFormat="1"/>
    <row r="8007" s="244" customFormat="1"/>
    <row r="8008" s="244" customFormat="1"/>
    <row r="8009" s="244" customFormat="1"/>
    <row r="8010" s="244" customFormat="1"/>
    <row r="8011" s="244" customFormat="1"/>
    <row r="8012" s="244" customFormat="1"/>
    <row r="8013" s="244" customFormat="1"/>
    <row r="8014" s="244" customFormat="1"/>
    <row r="8015" s="244" customFormat="1"/>
    <row r="8016" s="244" customFormat="1"/>
    <row r="8017" s="244" customFormat="1"/>
    <row r="8018" s="244" customFormat="1"/>
    <row r="8019" s="244" customFormat="1"/>
    <row r="8020" s="244" customFormat="1"/>
    <row r="8021" s="244" customFormat="1"/>
    <row r="8022" s="244" customFormat="1"/>
    <row r="8023" s="244" customFormat="1"/>
    <row r="8024" s="244" customFormat="1"/>
    <row r="8025" s="244" customFormat="1"/>
    <row r="8026" s="244" customFormat="1"/>
    <row r="8027" s="244" customFormat="1"/>
    <row r="8028" s="244" customFormat="1"/>
    <row r="8029" s="244" customFormat="1"/>
    <row r="8030" s="244" customFormat="1"/>
    <row r="8031" s="244" customFormat="1"/>
    <row r="8032" s="244" customFormat="1"/>
    <row r="8033" s="244" customFormat="1"/>
    <row r="8034" s="244" customFormat="1"/>
    <row r="8035" s="244" customFormat="1"/>
    <row r="8036" s="244" customFormat="1"/>
    <row r="8037" s="244" customFormat="1"/>
    <row r="8038" s="244" customFormat="1"/>
    <row r="8039" s="244" customFormat="1"/>
    <row r="8040" s="244" customFormat="1"/>
    <row r="8041" s="244" customFormat="1"/>
    <row r="8042" s="244" customFormat="1"/>
    <row r="8043" s="244" customFormat="1"/>
    <row r="8044" s="244" customFormat="1"/>
    <row r="8045" s="244" customFormat="1"/>
    <row r="8046" s="244" customFormat="1"/>
    <row r="8047" s="244" customFormat="1"/>
    <row r="8048" s="244" customFormat="1"/>
    <row r="8049" s="244" customFormat="1"/>
    <row r="8050" s="244" customFormat="1"/>
    <row r="8051" s="244" customFormat="1"/>
    <row r="8052" s="244" customFormat="1"/>
    <row r="8053" s="244" customFormat="1"/>
    <row r="8054" s="244" customFormat="1"/>
    <row r="8055" s="244" customFormat="1"/>
    <row r="8056" s="244" customFormat="1"/>
    <row r="8057" s="244" customFormat="1"/>
    <row r="8058" s="244" customFormat="1"/>
    <row r="8059" s="244" customFormat="1"/>
    <row r="8060" s="244" customFormat="1"/>
    <row r="8061" s="244" customFormat="1"/>
    <row r="8062" s="244" customFormat="1"/>
    <row r="8063" s="244" customFormat="1"/>
    <row r="8064" s="244" customFormat="1"/>
    <row r="8065" s="244" customFormat="1"/>
    <row r="8066" s="244" customFormat="1"/>
    <row r="8067" s="244" customFormat="1"/>
    <row r="8068" s="244" customFormat="1"/>
    <row r="8069" s="244" customFormat="1"/>
    <row r="8070" s="244" customFormat="1"/>
    <row r="8071" s="244" customFormat="1"/>
    <row r="8072" s="244" customFormat="1"/>
    <row r="8073" s="244" customFormat="1"/>
    <row r="8074" s="244" customFormat="1"/>
    <row r="8075" s="244" customFormat="1"/>
    <row r="8076" s="244" customFormat="1"/>
    <row r="8077" s="244" customFormat="1"/>
    <row r="8078" s="244" customFormat="1"/>
    <row r="8079" s="244" customFormat="1"/>
    <row r="8080" s="244" customFormat="1"/>
    <row r="8081" s="244" customFormat="1"/>
    <row r="8082" s="244" customFormat="1"/>
    <row r="8083" s="244" customFormat="1"/>
    <row r="8084" s="244" customFormat="1"/>
    <row r="8085" s="244" customFormat="1"/>
    <row r="8086" s="244" customFormat="1"/>
    <row r="8087" s="244" customFormat="1"/>
    <row r="8088" s="244" customFormat="1"/>
    <row r="8089" s="244" customFormat="1"/>
    <row r="8090" s="244" customFormat="1"/>
    <row r="8091" s="244" customFormat="1"/>
    <row r="8092" s="244" customFormat="1"/>
    <row r="8093" s="244" customFormat="1"/>
    <row r="8094" s="244" customFormat="1"/>
    <row r="8095" s="244" customFormat="1"/>
    <row r="8096" s="244" customFormat="1"/>
    <row r="8097" s="244" customFormat="1"/>
    <row r="8098" s="244" customFormat="1"/>
    <row r="8099" s="244" customFormat="1"/>
    <row r="8100" s="244" customFormat="1"/>
    <row r="8101" s="244" customFormat="1"/>
    <row r="8102" s="244" customFormat="1"/>
    <row r="8103" s="244" customFormat="1"/>
    <row r="8104" s="244" customFormat="1"/>
    <row r="8105" s="244" customFormat="1"/>
    <row r="8106" s="244" customFormat="1"/>
    <row r="8107" s="244" customFormat="1"/>
    <row r="8108" s="244" customFormat="1"/>
    <row r="8109" s="244" customFormat="1"/>
    <row r="8110" s="244" customFormat="1"/>
    <row r="8111" s="244" customFormat="1"/>
    <row r="8112" s="244" customFormat="1"/>
    <row r="8113" s="244" customFormat="1"/>
    <row r="8114" s="244" customFormat="1"/>
    <row r="8115" s="244" customFormat="1"/>
    <row r="8116" s="244" customFormat="1"/>
    <row r="8117" s="244" customFormat="1"/>
    <row r="8118" s="244" customFormat="1"/>
    <row r="8119" s="244" customFormat="1"/>
    <row r="8120" s="244" customFormat="1"/>
    <row r="8121" s="244" customFormat="1"/>
    <row r="8122" s="244" customFormat="1"/>
    <row r="8123" s="244" customFormat="1"/>
    <row r="8124" s="244" customFormat="1"/>
    <row r="8125" s="244" customFormat="1"/>
    <row r="8126" s="244" customFormat="1"/>
    <row r="8127" s="244" customFormat="1"/>
    <row r="8128" s="244" customFormat="1"/>
    <row r="8129" s="244" customFormat="1"/>
    <row r="8130" s="244" customFormat="1"/>
    <row r="8131" s="244" customFormat="1"/>
    <row r="8132" s="244" customFormat="1"/>
    <row r="8133" s="244" customFormat="1"/>
    <row r="8134" s="244" customFormat="1"/>
    <row r="8135" s="244" customFormat="1"/>
    <row r="8136" s="244" customFormat="1"/>
    <row r="8137" s="244" customFormat="1"/>
    <row r="8138" s="244" customFormat="1"/>
    <row r="8139" s="244" customFormat="1"/>
    <row r="8140" s="244" customFormat="1"/>
    <row r="8141" s="244" customFormat="1"/>
    <row r="8142" s="244" customFormat="1"/>
    <row r="8143" s="244" customFormat="1"/>
    <row r="8144" s="244" customFormat="1"/>
    <row r="8145" s="244" customFormat="1"/>
    <row r="8146" s="244" customFormat="1"/>
    <row r="8147" s="244" customFormat="1"/>
    <row r="8148" s="244" customFormat="1"/>
    <row r="8149" s="244" customFormat="1"/>
    <row r="8150" s="244" customFormat="1"/>
    <row r="8151" s="244" customFormat="1"/>
    <row r="8152" s="244" customFormat="1"/>
    <row r="8153" s="244" customFormat="1"/>
    <row r="8154" s="244" customFormat="1"/>
    <row r="8155" s="244" customFormat="1"/>
    <row r="8156" s="244" customFormat="1"/>
    <row r="8157" s="244" customFormat="1"/>
    <row r="8158" s="244" customFormat="1"/>
    <row r="8159" s="244" customFormat="1"/>
    <row r="8160" s="244" customFormat="1"/>
    <row r="8161" s="244" customFormat="1"/>
    <row r="8162" s="244" customFormat="1"/>
    <row r="8163" s="244" customFormat="1"/>
    <row r="8164" s="244" customFormat="1"/>
    <row r="8165" s="244" customFormat="1"/>
    <row r="8166" s="244" customFormat="1"/>
    <row r="8167" s="244" customFormat="1"/>
    <row r="8168" s="244" customFormat="1"/>
    <row r="8169" s="244" customFormat="1"/>
    <row r="8170" s="244" customFormat="1"/>
    <row r="8171" s="244" customFormat="1"/>
    <row r="8172" s="244" customFormat="1"/>
    <row r="8173" s="244" customFormat="1"/>
    <row r="8174" s="244" customFormat="1"/>
    <row r="8175" s="244" customFormat="1"/>
    <row r="8176" s="244" customFormat="1"/>
    <row r="8177" s="244" customFormat="1"/>
    <row r="8178" s="244" customFormat="1"/>
    <row r="8179" s="244" customFormat="1"/>
    <row r="8180" s="244" customFormat="1"/>
    <row r="8181" s="244" customFormat="1"/>
    <row r="8182" s="244" customFormat="1"/>
    <row r="8183" s="244" customFormat="1"/>
    <row r="8184" s="244" customFormat="1"/>
    <row r="8185" s="244" customFormat="1"/>
    <row r="8186" s="244" customFormat="1"/>
    <row r="8187" s="244" customFormat="1"/>
    <row r="8188" s="244" customFormat="1"/>
    <row r="8189" s="244" customFormat="1"/>
    <row r="8190" s="244" customFormat="1"/>
    <row r="8191" s="244" customFormat="1"/>
    <row r="8192" s="244" customFormat="1"/>
    <row r="8193" s="244" customFormat="1"/>
    <row r="8194" s="244" customFormat="1"/>
    <row r="8195" s="244" customFormat="1"/>
    <row r="8196" s="244" customFormat="1"/>
    <row r="8197" s="244" customFormat="1"/>
    <row r="8198" s="244" customFormat="1"/>
    <row r="8199" s="244" customFormat="1"/>
    <row r="8200" s="244" customFormat="1"/>
    <row r="8201" s="244" customFormat="1"/>
    <row r="8202" s="244" customFormat="1"/>
    <row r="8203" s="244" customFormat="1"/>
    <row r="8204" s="244" customFormat="1"/>
    <row r="8205" s="244" customFormat="1"/>
    <row r="8206" s="244" customFormat="1"/>
    <row r="8207" s="244" customFormat="1"/>
    <row r="8208" s="244" customFormat="1"/>
    <row r="8209" s="244" customFormat="1"/>
    <row r="8210" s="244" customFormat="1"/>
    <row r="8211" s="244" customFormat="1"/>
    <row r="8212" s="244" customFormat="1"/>
    <row r="8213" s="244" customFormat="1"/>
    <row r="8214" s="244" customFormat="1"/>
    <row r="8215" s="244" customFormat="1"/>
    <row r="8216" s="244" customFormat="1"/>
    <row r="8217" s="244" customFormat="1"/>
    <row r="8218" s="244" customFormat="1"/>
    <row r="8219" s="244" customFormat="1"/>
    <row r="8220" s="244" customFormat="1"/>
    <row r="8221" s="244" customFormat="1"/>
    <row r="8222" s="244" customFormat="1"/>
    <row r="8223" s="244" customFormat="1"/>
    <row r="8224" s="244" customFormat="1"/>
    <row r="8225" s="244" customFormat="1"/>
    <row r="8226" s="244" customFormat="1"/>
    <row r="8227" s="244" customFormat="1"/>
    <row r="8228" s="244" customFormat="1"/>
    <row r="8229" s="244" customFormat="1"/>
    <row r="8230" s="244" customFormat="1"/>
    <row r="8231" s="244" customFormat="1"/>
    <row r="8232" s="244" customFormat="1"/>
    <row r="8233" s="244" customFormat="1"/>
    <row r="8234" s="244" customFormat="1"/>
    <row r="8235" s="244" customFormat="1"/>
    <row r="8236" s="244" customFormat="1"/>
    <row r="8237" s="244" customFormat="1"/>
    <row r="8238" s="244" customFormat="1"/>
    <row r="8239" s="244" customFormat="1"/>
    <row r="8240" s="244" customFormat="1"/>
    <row r="8241" s="244" customFormat="1"/>
    <row r="8242" s="244" customFormat="1"/>
    <row r="8243" s="244" customFormat="1"/>
    <row r="8244" s="244" customFormat="1"/>
    <row r="8245" s="244" customFormat="1"/>
    <row r="8246" s="244" customFormat="1"/>
    <row r="8247" s="244" customFormat="1"/>
    <row r="8248" s="244" customFormat="1"/>
    <row r="8249" s="244" customFormat="1"/>
    <row r="8250" s="244" customFormat="1"/>
    <row r="8251" s="244" customFormat="1"/>
    <row r="8252" s="244" customFormat="1"/>
    <row r="8253" s="244" customFormat="1"/>
    <row r="8254" s="244" customFormat="1"/>
    <row r="8255" s="244" customFormat="1"/>
    <row r="8256" s="244" customFormat="1"/>
    <row r="8257" s="244" customFormat="1"/>
    <row r="8258" s="244" customFormat="1"/>
    <row r="8259" s="244" customFormat="1"/>
    <row r="8260" s="244" customFormat="1"/>
    <row r="8261" s="244" customFormat="1"/>
    <row r="8262" s="244" customFormat="1"/>
    <row r="8263" s="244" customFormat="1"/>
    <row r="8264" s="244" customFormat="1"/>
    <row r="8265" s="244" customFormat="1"/>
    <row r="8266" s="244" customFormat="1"/>
    <row r="8267" s="244" customFormat="1"/>
    <row r="8268" s="244" customFormat="1"/>
    <row r="8269" s="244" customFormat="1"/>
    <row r="8270" s="244" customFormat="1"/>
    <row r="8271" s="244" customFormat="1"/>
    <row r="8272" s="244" customFormat="1"/>
    <row r="8273" s="244" customFormat="1"/>
    <row r="8274" s="244" customFormat="1"/>
    <row r="8275" s="244" customFormat="1"/>
    <row r="8276" s="244" customFormat="1"/>
    <row r="8277" s="244" customFormat="1"/>
    <row r="8278" s="244" customFormat="1"/>
    <row r="8279" s="244" customFormat="1"/>
    <row r="8280" s="244" customFormat="1"/>
    <row r="8281" s="244" customFormat="1"/>
    <row r="8282" s="244" customFormat="1"/>
    <row r="8283" s="244" customFormat="1"/>
    <row r="8284" s="244" customFormat="1"/>
    <row r="8285" s="244" customFormat="1"/>
    <row r="8286" s="244" customFormat="1"/>
    <row r="8287" s="244" customFormat="1"/>
    <row r="8288" s="244" customFormat="1"/>
    <row r="8289" s="244" customFormat="1"/>
    <row r="8290" s="244" customFormat="1"/>
    <row r="8291" s="244" customFormat="1"/>
    <row r="8292" s="244" customFormat="1"/>
    <row r="8293" s="244" customFormat="1"/>
    <row r="8294" s="244" customFormat="1"/>
    <row r="8295" s="244" customFormat="1"/>
    <row r="8296" s="244" customFormat="1"/>
    <row r="8297" s="244" customFormat="1"/>
    <row r="8298" s="244" customFormat="1"/>
    <row r="8299" s="244" customFormat="1"/>
    <row r="8300" s="244" customFormat="1"/>
    <row r="8301" s="244" customFormat="1"/>
    <row r="8302" s="244" customFormat="1"/>
    <row r="8303" s="244" customFormat="1"/>
    <row r="8304" s="244" customFormat="1"/>
    <row r="8305" s="244" customFormat="1"/>
    <row r="8306" s="244" customFormat="1"/>
    <row r="8307" s="244" customFormat="1"/>
    <row r="8308" s="244" customFormat="1"/>
    <row r="8309" s="244" customFormat="1"/>
    <row r="8310" s="244" customFormat="1"/>
    <row r="8311" s="244" customFormat="1"/>
    <row r="8312" s="244" customFormat="1"/>
    <row r="8313" s="244" customFormat="1"/>
    <row r="8314" s="244" customFormat="1"/>
    <row r="8315" s="244" customFormat="1"/>
    <row r="8316" s="244" customFormat="1"/>
    <row r="8317" s="244" customFormat="1"/>
    <row r="8318" s="244" customFormat="1"/>
    <row r="8319" s="244" customFormat="1"/>
    <row r="8320" s="244" customFormat="1"/>
    <row r="8321" s="244" customFormat="1"/>
    <row r="8322" s="244" customFormat="1"/>
    <row r="8323" s="244" customFormat="1"/>
    <row r="8324" s="244" customFormat="1"/>
    <row r="8325" s="244" customFormat="1"/>
    <row r="8326" s="244" customFormat="1"/>
    <row r="8327" s="244" customFormat="1"/>
    <row r="8328" s="244" customFormat="1"/>
    <row r="8329" s="244" customFormat="1"/>
    <row r="8330" s="244" customFormat="1"/>
    <row r="8331" s="244" customFormat="1"/>
    <row r="8332" s="244" customFormat="1"/>
    <row r="8333" s="244" customFormat="1"/>
    <row r="8334" s="244" customFormat="1"/>
    <row r="8335" s="244" customFormat="1"/>
    <row r="8336" s="244" customFormat="1"/>
    <row r="8337" s="244" customFormat="1"/>
    <row r="8338" s="244" customFormat="1"/>
    <row r="8339" s="244" customFormat="1"/>
    <row r="8340" s="244" customFormat="1"/>
    <row r="8341" s="244" customFormat="1"/>
    <row r="8342" s="244" customFormat="1"/>
    <row r="8343" s="244" customFormat="1"/>
    <row r="8344" s="244" customFormat="1"/>
    <row r="8345" s="244" customFormat="1"/>
    <row r="8346" s="244" customFormat="1"/>
    <row r="8347" s="244" customFormat="1"/>
    <row r="8348" s="244" customFormat="1"/>
    <row r="8349" s="244" customFormat="1"/>
    <row r="8350" s="244" customFormat="1"/>
    <row r="8351" s="244" customFormat="1"/>
    <row r="8352" s="244" customFormat="1"/>
    <row r="8353" s="244" customFormat="1"/>
    <row r="8354" s="244" customFormat="1"/>
    <row r="8355" s="244" customFormat="1"/>
    <row r="8356" s="244" customFormat="1"/>
    <row r="8357" s="244" customFormat="1"/>
    <row r="8358" s="244" customFormat="1"/>
    <row r="8359" s="244" customFormat="1"/>
    <row r="8360" s="244" customFormat="1"/>
    <row r="8361" s="244" customFormat="1"/>
    <row r="8362" s="244" customFormat="1"/>
    <row r="8363" s="244" customFormat="1"/>
    <row r="8364" s="244" customFormat="1"/>
    <row r="8365" s="244" customFormat="1"/>
    <row r="8366" s="244" customFormat="1"/>
    <row r="8367" s="244" customFormat="1"/>
    <row r="8368" s="244" customFormat="1"/>
    <row r="8369" s="244" customFormat="1"/>
    <row r="8370" s="244" customFormat="1"/>
    <row r="8371" s="244" customFormat="1"/>
    <row r="8372" s="244" customFormat="1"/>
    <row r="8373" s="244" customFormat="1"/>
    <row r="8374" s="244" customFormat="1"/>
    <row r="8375" s="244" customFormat="1"/>
    <row r="8376" s="244" customFormat="1"/>
    <row r="8377" s="244" customFormat="1"/>
    <row r="8378" s="244" customFormat="1"/>
    <row r="8379" s="244" customFormat="1"/>
    <row r="8380" s="244" customFormat="1"/>
    <row r="8381" s="244" customFormat="1"/>
    <row r="8382" s="244" customFormat="1"/>
    <row r="8383" s="244" customFormat="1"/>
    <row r="8384" s="244" customFormat="1"/>
    <row r="8385" s="244" customFormat="1"/>
    <row r="8386" s="244" customFormat="1"/>
    <row r="8387" s="244" customFormat="1"/>
    <row r="8388" s="244" customFormat="1"/>
    <row r="8389" s="244" customFormat="1"/>
    <row r="8390" s="244" customFormat="1"/>
    <row r="8391" s="244" customFormat="1"/>
    <row r="8392" s="244" customFormat="1"/>
    <row r="8393" s="244" customFormat="1"/>
    <row r="8394" s="244" customFormat="1"/>
    <row r="8395" s="244" customFormat="1"/>
    <row r="8396" s="244" customFormat="1"/>
    <row r="8397" s="244" customFormat="1"/>
    <row r="8398" s="244" customFormat="1"/>
    <row r="8399" s="244" customFormat="1"/>
    <row r="8400" s="244" customFormat="1"/>
    <row r="8401" s="244" customFormat="1"/>
    <row r="8402" s="244" customFormat="1"/>
    <row r="8403" s="244" customFormat="1"/>
    <row r="8404" s="244" customFormat="1"/>
    <row r="8405" s="244" customFormat="1"/>
    <row r="8406" s="244" customFormat="1"/>
    <row r="8407" s="244" customFormat="1"/>
    <row r="8408" s="244" customFormat="1"/>
    <row r="8409" s="244" customFormat="1"/>
    <row r="8410" s="244" customFormat="1"/>
    <row r="8411" s="244" customFormat="1"/>
    <row r="8412" s="244" customFormat="1"/>
    <row r="8413" s="244" customFormat="1"/>
    <row r="8414" s="244" customFormat="1"/>
    <row r="8415" s="244" customFormat="1"/>
    <row r="8416" s="244" customFormat="1"/>
    <row r="8417" s="244" customFormat="1"/>
    <row r="8418" s="244" customFormat="1"/>
    <row r="8419" s="244" customFormat="1"/>
    <row r="8420" s="244" customFormat="1"/>
    <row r="8421" s="244" customFormat="1"/>
    <row r="8422" s="244" customFormat="1"/>
    <row r="8423" s="244" customFormat="1"/>
    <row r="8424" s="244" customFormat="1"/>
    <row r="8425" s="244" customFormat="1"/>
    <row r="8426" s="244" customFormat="1"/>
    <row r="8427" s="244" customFormat="1"/>
    <row r="8428" s="244" customFormat="1"/>
    <row r="8429" s="244" customFormat="1"/>
    <row r="8430" s="244" customFormat="1"/>
    <row r="8431" s="244" customFormat="1"/>
    <row r="8432" s="244" customFormat="1"/>
    <row r="8433" s="244" customFormat="1"/>
    <row r="8434" s="244" customFormat="1"/>
    <row r="8435" s="244" customFormat="1"/>
    <row r="8436" s="244" customFormat="1"/>
    <row r="8437" s="244" customFormat="1"/>
    <row r="8438" s="244" customFormat="1"/>
    <row r="8439" s="244" customFormat="1"/>
    <row r="8440" s="244" customFormat="1"/>
    <row r="8441" s="244" customFormat="1"/>
    <row r="8442" s="244" customFormat="1"/>
    <row r="8443" s="244" customFormat="1"/>
    <row r="8444" s="244" customFormat="1"/>
    <row r="8445" s="244" customFormat="1"/>
    <row r="8446" s="244" customFormat="1"/>
    <row r="8447" s="244" customFormat="1"/>
    <row r="8448" s="244" customFormat="1"/>
    <row r="8449" s="244" customFormat="1"/>
    <row r="8450" s="244" customFormat="1"/>
    <row r="8451" s="244" customFormat="1"/>
    <row r="8452" s="244" customFormat="1"/>
    <row r="8453" s="244" customFormat="1"/>
    <row r="8454" s="244" customFormat="1"/>
    <row r="8455" s="244" customFormat="1"/>
    <row r="8456" s="244" customFormat="1"/>
    <row r="8457" s="244" customFormat="1"/>
    <row r="8458" s="244" customFormat="1"/>
    <row r="8459" s="244" customFormat="1"/>
    <row r="8460" s="244" customFormat="1"/>
    <row r="8461" s="244" customFormat="1"/>
    <row r="8462" s="244" customFormat="1"/>
    <row r="8463" s="244" customFormat="1"/>
    <row r="8464" s="244" customFormat="1"/>
    <row r="8465" s="244" customFormat="1"/>
    <row r="8466" s="244" customFormat="1"/>
    <row r="8467" s="244" customFormat="1"/>
    <row r="8468" s="244" customFormat="1"/>
    <row r="8469" s="244" customFormat="1"/>
    <row r="8470" s="244" customFormat="1"/>
    <row r="8471" s="244" customFormat="1"/>
    <row r="8472" s="244" customFormat="1"/>
    <row r="8473" s="244" customFormat="1"/>
    <row r="8474" s="244" customFormat="1"/>
    <row r="8475" s="244" customFormat="1"/>
    <row r="8476" s="244" customFormat="1"/>
    <row r="8477" s="244" customFormat="1"/>
    <row r="8478" s="244" customFormat="1"/>
    <row r="8479" s="244" customFormat="1"/>
    <row r="8480" s="244" customFormat="1"/>
    <row r="8481" s="244" customFormat="1"/>
    <row r="8482" s="244" customFormat="1"/>
    <row r="8483" s="244" customFormat="1"/>
    <row r="8484" s="244" customFormat="1"/>
    <row r="8485" s="244" customFormat="1"/>
    <row r="8486" s="244" customFormat="1"/>
    <row r="8487" s="244" customFormat="1"/>
    <row r="8488" s="244" customFormat="1"/>
    <row r="8489" s="244" customFormat="1"/>
    <row r="8490" s="244" customFormat="1"/>
    <row r="8491" s="244" customFormat="1"/>
    <row r="8492" s="244" customFormat="1"/>
    <row r="8493" s="244" customFormat="1"/>
    <row r="8494" s="244" customFormat="1"/>
    <row r="8495" s="244" customFormat="1"/>
    <row r="8496" s="244" customFormat="1"/>
    <row r="8497" s="244" customFormat="1"/>
    <row r="8498" s="244" customFormat="1"/>
    <row r="8499" s="244" customFormat="1"/>
    <row r="8500" s="244" customFormat="1"/>
    <row r="8501" s="244" customFormat="1"/>
    <row r="8502" s="244" customFormat="1"/>
    <row r="8503" s="244" customFormat="1"/>
    <row r="8504" s="244" customFormat="1"/>
    <row r="8505" s="244" customFormat="1"/>
    <row r="8506" s="244" customFormat="1"/>
    <row r="8507" s="244" customFormat="1"/>
    <row r="8508" s="244" customFormat="1"/>
    <row r="8509" s="244" customFormat="1"/>
    <row r="8510" s="244" customFormat="1"/>
    <row r="8511" s="244" customFormat="1"/>
    <row r="8512" s="244" customFormat="1"/>
    <row r="8513" s="244" customFormat="1"/>
    <row r="8514" s="244" customFormat="1"/>
    <row r="8515" s="244" customFormat="1"/>
    <row r="8516" s="244" customFormat="1"/>
    <row r="8517" s="244" customFormat="1"/>
    <row r="8518" s="244" customFormat="1"/>
    <row r="8519" s="244" customFormat="1"/>
    <row r="8520" s="244" customFormat="1"/>
    <row r="8521" s="244" customFormat="1"/>
    <row r="8522" s="244" customFormat="1"/>
    <row r="8523" s="244" customFormat="1"/>
    <row r="8524" s="244" customFormat="1"/>
    <row r="8525" s="244" customFormat="1"/>
    <row r="8526" s="244" customFormat="1"/>
    <row r="8527" s="244" customFormat="1"/>
    <row r="8528" s="244" customFormat="1"/>
    <row r="8529" s="244" customFormat="1"/>
    <row r="8530" s="244" customFormat="1"/>
    <row r="8531" s="244" customFormat="1"/>
    <row r="8532" s="244" customFormat="1"/>
    <row r="8533" s="244" customFormat="1"/>
    <row r="8534" s="244" customFormat="1"/>
    <row r="8535" s="244" customFormat="1"/>
    <row r="8536" s="244" customFormat="1"/>
    <row r="8537" s="244" customFormat="1"/>
    <row r="8538" s="244" customFormat="1"/>
    <row r="8539" s="244" customFormat="1"/>
    <row r="8540" s="244" customFormat="1"/>
    <row r="8541" s="244" customFormat="1"/>
    <row r="8542" s="244" customFormat="1"/>
    <row r="8543" s="244" customFormat="1"/>
    <row r="8544" s="244" customFormat="1"/>
    <row r="8545" s="244" customFormat="1"/>
    <row r="8546" s="244" customFormat="1"/>
    <row r="8547" s="244" customFormat="1"/>
    <row r="8548" s="244" customFormat="1"/>
    <row r="8549" s="244" customFormat="1"/>
    <row r="8550" s="244" customFormat="1"/>
    <row r="8551" s="244" customFormat="1"/>
    <row r="8552" s="244" customFormat="1"/>
    <row r="8553" s="244" customFormat="1"/>
    <row r="8554" s="244" customFormat="1"/>
    <row r="8555" s="244" customFormat="1"/>
    <row r="8556" s="244" customFormat="1"/>
    <row r="8557" s="244" customFormat="1"/>
    <row r="8558" s="244" customFormat="1"/>
    <row r="8559" s="244" customFormat="1"/>
    <row r="8560" s="244" customFormat="1"/>
    <row r="8561" s="244" customFormat="1"/>
    <row r="8562" s="244" customFormat="1"/>
    <row r="8563" s="244" customFormat="1"/>
    <row r="8564" s="244" customFormat="1"/>
    <row r="8565" s="244" customFormat="1"/>
    <row r="8566" s="244" customFormat="1"/>
    <row r="8567" s="244" customFormat="1"/>
    <row r="8568" s="244" customFormat="1"/>
    <row r="8569" s="244" customFormat="1"/>
    <row r="8570" s="244" customFormat="1"/>
    <row r="8571" s="244" customFormat="1"/>
    <row r="8572" s="244" customFormat="1"/>
    <row r="8573" s="244" customFormat="1"/>
    <row r="8574" s="244" customFormat="1"/>
    <row r="8575" s="244" customFormat="1"/>
    <row r="8576" s="244" customFormat="1"/>
    <row r="8577" s="244" customFormat="1"/>
    <row r="8578" s="244" customFormat="1"/>
    <row r="8579" s="244" customFormat="1"/>
    <row r="8580" s="244" customFormat="1"/>
    <row r="8581" s="244" customFormat="1"/>
    <row r="8582" s="244" customFormat="1"/>
    <row r="8583" s="244" customFormat="1"/>
    <row r="8584" s="244" customFormat="1"/>
    <row r="8585" s="244" customFormat="1"/>
    <row r="8586" s="244" customFormat="1"/>
    <row r="8587" s="244" customFormat="1"/>
    <row r="8588" s="244" customFormat="1"/>
    <row r="8589" s="244" customFormat="1"/>
    <row r="8590" s="244" customFormat="1"/>
    <row r="8591" s="244" customFormat="1"/>
    <row r="8592" s="244" customFormat="1"/>
    <row r="8593" s="244" customFormat="1"/>
    <row r="8594" s="244" customFormat="1"/>
    <row r="8595" s="244" customFormat="1"/>
    <row r="8596" s="244" customFormat="1"/>
    <row r="8597" s="244" customFormat="1"/>
    <row r="8598" s="244" customFormat="1"/>
    <row r="8599" s="244" customFormat="1"/>
    <row r="8600" s="244" customFormat="1"/>
    <row r="8601" s="244" customFormat="1"/>
    <row r="8602" s="244" customFormat="1"/>
    <row r="8603" s="244" customFormat="1"/>
    <row r="8604" s="244" customFormat="1"/>
    <row r="8605" s="244" customFormat="1"/>
    <row r="8606" s="244" customFormat="1"/>
    <row r="8607" s="244" customFormat="1"/>
    <row r="8608" s="244" customFormat="1"/>
    <row r="8609" s="244" customFormat="1"/>
    <row r="8610" s="244" customFormat="1"/>
    <row r="8611" s="244" customFormat="1"/>
    <row r="8612" s="244" customFormat="1"/>
    <row r="8613" s="244" customFormat="1"/>
    <row r="8614" s="244" customFormat="1"/>
    <row r="8615" s="244" customFormat="1"/>
    <row r="8616" s="244" customFormat="1"/>
    <row r="8617" s="244" customFormat="1"/>
    <row r="8618" s="244" customFormat="1"/>
    <row r="8619" s="244" customFormat="1"/>
    <row r="8620" s="244" customFormat="1"/>
    <row r="8621" s="244" customFormat="1"/>
    <row r="8622" s="244" customFormat="1"/>
    <row r="8623" s="244" customFormat="1"/>
    <row r="8624" s="244" customFormat="1"/>
    <row r="8625" s="244" customFormat="1"/>
    <row r="8626" s="244" customFormat="1"/>
    <row r="8627" s="244" customFormat="1"/>
    <row r="8628" s="244" customFormat="1"/>
    <row r="8629" s="244" customFormat="1"/>
    <row r="8630" s="244" customFormat="1"/>
    <row r="8631" s="244" customFormat="1"/>
    <row r="8632" s="244" customFormat="1"/>
    <row r="8633" s="244" customFormat="1"/>
    <row r="8634" s="244" customFormat="1"/>
    <row r="8635" s="244" customFormat="1"/>
    <row r="8636" s="244" customFormat="1"/>
    <row r="8637" s="244" customFormat="1"/>
    <row r="8638" s="244" customFormat="1"/>
    <row r="8639" s="244" customFormat="1"/>
    <row r="8640" s="244" customFormat="1"/>
    <row r="8641" s="244" customFormat="1"/>
    <row r="8642" s="244" customFormat="1"/>
    <row r="8643" s="244" customFormat="1"/>
    <row r="8644" s="244" customFormat="1"/>
    <row r="8645" s="244" customFormat="1"/>
    <row r="8646" s="244" customFormat="1"/>
    <row r="8647" s="244" customFormat="1"/>
    <row r="8648" s="244" customFormat="1"/>
    <row r="8649" s="244" customFormat="1"/>
    <row r="8650" s="244" customFormat="1"/>
    <row r="8651" s="244" customFormat="1"/>
    <row r="8652" s="244" customFormat="1"/>
    <row r="8653" s="244" customFormat="1"/>
    <row r="8654" s="244" customFormat="1"/>
    <row r="8655" s="244" customFormat="1"/>
    <row r="8656" s="244" customFormat="1"/>
    <row r="8657" s="244" customFormat="1"/>
    <row r="8658" s="244" customFormat="1"/>
    <row r="8659" s="244" customFormat="1"/>
    <row r="8660" s="244" customFormat="1"/>
    <row r="8661" s="244" customFormat="1"/>
    <row r="8662" s="244" customFormat="1"/>
    <row r="8663" s="244" customFormat="1"/>
    <row r="8664" s="244" customFormat="1"/>
    <row r="8665" s="244" customFormat="1"/>
    <row r="8666" s="244" customFormat="1"/>
    <row r="8667" s="244" customFormat="1"/>
    <row r="8668" s="244" customFormat="1"/>
    <row r="8669" s="244" customFormat="1"/>
    <row r="8670" s="244" customFormat="1"/>
    <row r="8671" s="244" customFormat="1"/>
    <row r="8672" s="244" customFormat="1"/>
    <row r="8673" s="244" customFormat="1"/>
    <row r="8674" s="244" customFormat="1"/>
    <row r="8675" s="244" customFormat="1"/>
    <row r="8676" s="244" customFormat="1"/>
    <row r="8677" s="244" customFormat="1"/>
    <row r="8678" s="244" customFormat="1"/>
    <row r="8679" s="244" customFormat="1"/>
    <row r="8680" s="244" customFormat="1"/>
    <row r="8681" s="244" customFormat="1"/>
    <row r="8682" s="244" customFormat="1"/>
    <row r="8683" s="244" customFormat="1"/>
    <row r="8684" s="244" customFormat="1"/>
    <row r="8685" s="244" customFormat="1"/>
    <row r="8686" s="244" customFormat="1"/>
    <row r="8687" s="244" customFormat="1"/>
    <row r="8688" s="244" customFormat="1"/>
    <row r="8689" s="244" customFormat="1"/>
    <row r="8690" s="244" customFormat="1"/>
    <row r="8691" s="244" customFormat="1"/>
    <row r="8692" s="244" customFormat="1"/>
    <row r="8693" s="244" customFormat="1"/>
    <row r="8694" s="244" customFormat="1"/>
    <row r="8695" s="244" customFormat="1"/>
    <row r="8696" s="244" customFormat="1"/>
    <row r="8697" s="244" customFormat="1"/>
    <row r="8698" s="244" customFormat="1"/>
    <row r="8699" s="244" customFormat="1"/>
    <row r="8700" s="244" customFormat="1"/>
    <row r="8701" s="244" customFormat="1"/>
    <row r="8702" s="244" customFormat="1"/>
    <row r="8703" s="244" customFormat="1"/>
    <row r="8704" s="244" customFormat="1"/>
    <row r="8705" s="244" customFormat="1"/>
    <row r="8706" s="244" customFormat="1"/>
    <row r="8707" s="244" customFormat="1"/>
    <row r="8708" s="244" customFormat="1"/>
    <row r="8709" s="244" customFormat="1"/>
    <row r="8710" s="244" customFormat="1"/>
    <row r="8711" s="244" customFormat="1"/>
    <row r="8712" s="244" customFormat="1"/>
    <row r="8713" s="244" customFormat="1"/>
    <row r="8714" s="244" customFormat="1"/>
    <row r="8715" s="244" customFormat="1"/>
    <row r="8716" s="244" customFormat="1"/>
    <row r="8717" s="244" customFormat="1"/>
    <row r="8718" s="244" customFormat="1"/>
    <row r="8719" s="244" customFormat="1"/>
    <row r="8720" s="244" customFormat="1"/>
    <row r="8721" s="244" customFormat="1"/>
    <row r="8722" s="244" customFormat="1"/>
    <row r="8723" s="244" customFormat="1"/>
    <row r="8724" s="244" customFormat="1"/>
    <row r="8725" s="244" customFormat="1"/>
    <row r="8726" s="244" customFormat="1"/>
    <row r="8727" s="244" customFormat="1"/>
    <row r="8728" s="244" customFormat="1"/>
    <row r="8729" s="244" customFormat="1"/>
    <row r="8730" s="244" customFormat="1"/>
    <row r="8731" s="244" customFormat="1"/>
    <row r="8732" s="244" customFormat="1"/>
    <row r="8733" s="244" customFormat="1"/>
    <row r="8734" s="244" customFormat="1"/>
    <row r="8735" s="244" customFormat="1"/>
    <row r="8736" s="244" customFormat="1"/>
    <row r="8737" s="244" customFormat="1"/>
    <row r="8738" s="244" customFormat="1"/>
    <row r="8739" s="244" customFormat="1"/>
    <row r="8740" s="244" customFormat="1"/>
    <row r="8741" s="244" customFormat="1"/>
    <row r="8742" s="244" customFormat="1"/>
    <row r="8743" s="244" customFormat="1"/>
    <row r="8744" s="244" customFormat="1"/>
    <row r="8745" s="244" customFormat="1"/>
    <row r="8746" s="244" customFormat="1"/>
    <row r="8747" s="244" customFormat="1"/>
    <row r="8748" s="244" customFormat="1"/>
    <row r="8749" s="244" customFormat="1"/>
    <row r="8750" s="244" customFormat="1"/>
    <row r="8751" s="244" customFormat="1"/>
    <row r="8752" s="244" customFormat="1"/>
    <row r="8753" s="244" customFormat="1"/>
    <row r="8754" s="244" customFormat="1"/>
    <row r="8755" s="244" customFormat="1"/>
    <row r="8756" s="244" customFormat="1"/>
    <row r="8757" s="244" customFormat="1"/>
    <row r="8758" s="244" customFormat="1"/>
    <row r="8759" s="244" customFormat="1"/>
    <row r="8760" s="244" customFormat="1"/>
    <row r="8761" s="244" customFormat="1"/>
    <row r="8762" s="244" customFormat="1"/>
    <row r="8763" s="244" customFormat="1"/>
    <row r="8764" s="244" customFormat="1"/>
    <row r="8765" s="244" customFormat="1"/>
    <row r="8766" s="244" customFormat="1"/>
    <row r="8767" s="244" customFormat="1"/>
    <row r="8768" s="244" customFormat="1"/>
    <row r="8769" s="244" customFormat="1"/>
    <row r="8770" s="244" customFormat="1"/>
    <row r="8771" s="244" customFormat="1"/>
    <row r="8772" s="244" customFormat="1"/>
    <row r="8773" s="244" customFormat="1"/>
    <row r="8774" s="244" customFormat="1"/>
    <row r="8775" s="244" customFormat="1"/>
    <row r="8776" s="244" customFormat="1"/>
    <row r="8777" s="244" customFormat="1"/>
    <row r="8778" s="244" customFormat="1"/>
    <row r="8779" s="244" customFormat="1"/>
    <row r="8780" s="244" customFormat="1"/>
    <row r="8781" s="244" customFormat="1"/>
    <row r="8782" s="244" customFormat="1"/>
    <row r="8783" s="244" customFormat="1"/>
    <row r="8784" s="244" customFormat="1"/>
    <row r="8785" s="244" customFormat="1"/>
    <row r="8786" s="244" customFormat="1"/>
    <row r="8787" s="244" customFormat="1"/>
    <row r="8788" s="244" customFormat="1"/>
    <row r="8789" s="244" customFormat="1"/>
    <row r="8790" s="244" customFormat="1"/>
    <row r="8791" s="244" customFormat="1"/>
    <row r="8792" s="244" customFormat="1"/>
    <row r="8793" s="244" customFormat="1"/>
    <row r="8794" s="244" customFormat="1"/>
    <row r="8795" s="244" customFormat="1"/>
    <row r="8796" s="244" customFormat="1"/>
    <row r="8797" s="244" customFormat="1"/>
    <row r="8798" s="244" customFormat="1"/>
    <row r="8799" s="244" customFormat="1"/>
    <row r="8800" s="244" customFormat="1"/>
    <row r="8801" s="244" customFormat="1"/>
    <row r="8802" s="244" customFormat="1"/>
    <row r="8803" s="244" customFormat="1"/>
    <row r="8804" s="244" customFormat="1"/>
    <row r="8805" s="244" customFormat="1"/>
    <row r="8806" s="244" customFormat="1"/>
    <row r="8807" s="244" customFormat="1"/>
    <row r="8808" s="244" customFormat="1"/>
    <row r="8809" s="244" customFormat="1"/>
    <row r="8810" s="244" customFormat="1"/>
    <row r="8811" s="244" customFormat="1"/>
    <row r="8812" s="244" customFormat="1"/>
    <row r="8813" s="244" customFormat="1"/>
    <row r="8814" s="244" customFormat="1"/>
    <row r="8815" s="244" customFormat="1"/>
    <row r="8816" s="244" customFormat="1"/>
    <row r="8817" s="244" customFormat="1"/>
    <row r="8818" s="244" customFormat="1"/>
    <row r="8819" s="244" customFormat="1"/>
    <row r="8820" s="244" customFormat="1"/>
    <row r="8821" s="244" customFormat="1"/>
    <row r="8822" s="244" customFormat="1"/>
    <row r="8823" s="244" customFormat="1"/>
    <row r="8824" s="244" customFormat="1"/>
    <row r="8825" s="244" customFormat="1"/>
    <row r="8826" s="244" customFormat="1"/>
    <row r="8827" s="244" customFormat="1"/>
    <row r="8828" s="244" customFormat="1"/>
    <row r="8829" s="244" customFormat="1"/>
    <row r="8830" s="244" customFormat="1"/>
    <row r="8831" s="244" customFormat="1"/>
    <row r="8832" s="244" customFormat="1"/>
    <row r="8833" s="244" customFormat="1"/>
    <row r="8834" s="244" customFormat="1"/>
    <row r="8835" s="244" customFormat="1"/>
    <row r="8836" s="244" customFormat="1"/>
    <row r="8837" s="244" customFormat="1"/>
    <row r="8838" s="244" customFormat="1"/>
    <row r="8839" s="244" customFormat="1"/>
    <row r="8840" s="244" customFormat="1"/>
    <row r="8841" s="244" customFormat="1"/>
    <row r="8842" s="244" customFormat="1"/>
    <row r="8843" s="244" customFormat="1"/>
    <row r="8844" s="244" customFormat="1"/>
    <row r="8845" s="244" customFormat="1"/>
    <row r="8846" s="244" customFormat="1"/>
    <row r="8847" s="244" customFormat="1"/>
    <row r="8848" s="244" customFormat="1"/>
    <row r="8849" s="244" customFormat="1"/>
    <row r="8850" s="244" customFormat="1"/>
    <row r="8851" s="244" customFormat="1"/>
    <row r="8852" s="244" customFormat="1"/>
    <row r="8853" s="244" customFormat="1"/>
    <row r="8854" s="244" customFormat="1"/>
    <row r="8855" s="244" customFormat="1"/>
    <row r="8856" s="244" customFormat="1"/>
    <row r="8857" s="244" customFormat="1"/>
    <row r="8858" s="244" customFormat="1"/>
    <row r="8859" s="244" customFormat="1"/>
    <row r="8860" s="244" customFormat="1"/>
    <row r="8861" s="244" customFormat="1"/>
    <row r="8862" s="244" customFormat="1"/>
    <row r="8863" s="244" customFormat="1"/>
    <row r="8864" s="244" customFormat="1"/>
    <row r="8865" s="244" customFormat="1"/>
    <row r="8866" s="244" customFormat="1"/>
    <row r="8867" s="244" customFormat="1"/>
    <row r="8868" s="244" customFormat="1"/>
    <row r="8869" s="244" customFormat="1"/>
    <row r="8870" s="244" customFormat="1"/>
    <row r="8871" s="244" customFormat="1"/>
    <row r="8872" s="244" customFormat="1"/>
    <row r="8873" s="244" customFormat="1"/>
    <row r="8874" s="244" customFormat="1"/>
    <row r="8875" s="244" customFormat="1"/>
    <row r="8876" s="244" customFormat="1"/>
    <row r="8877" s="244" customFormat="1"/>
    <row r="8878" s="244" customFormat="1"/>
    <row r="8879" s="244" customFormat="1"/>
    <row r="8880" s="244" customFormat="1"/>
    <row r="8881" s="244" customFormat="1"/>
    <row r="8882" s="244" customFormat="1"/>
    <row r="8883" s="244" customFormat="1"/>
    <row r="8884" s="244" customFormat="1"/>
    <row r="8885" s="244" customFormat="1"/>
    <row r="8886" s="244" customFormat="1"/>
    <row r="8887" s="244" customFormat="1"/>
    <row r="8888" s="244" customFormat="1"/>
    <row r="8889" s="244" customFormat="1"/>
    <row r="8890" s="244" customFormat="1"/>
    <row r="8891" s="244" customFormat="1"/>
    <row r="8892" s="244" customFormat="1"/>
    <row r="8893" s="244" customFormat="1"/>
    <row r="8894" s="244" customFormat="1"/>
    <row r="8895" s="244" customFormat="1"/>
    <row r="8896" s="244" customFormat="1"/>
    <row r="8897" s="244" customFormat="1"/>
    <row r="8898" s="244" customFormat="1"/>
    <row r="8899" s="244" customFormat="1"/>
    <row r="8900" s="244" customFormat="1"/>
    <row r="8901" s="244" customFormat="1"/>
    <row r="8902" s="244" customFormat="1"/>
    <row r="8903" s="244" customFormat="1"/>
    <row r="8904" s="244" customFormat="1"/>
    <row r="8905" s="244" customFormat="1"/>
    <row r="8906" s="244" customFormat="1"/>
    <row r="8907" s="244" customFormat="1"/>
    <row r="8908" s="244" customFormat="1"/>
    <row r="8909" s="244" customFormat="1"/>
    <row r="8910" s="244" customFormat="1"/>
    <row r="8911" s="244" customFormat="1"/>
    <row r="8912" s="244" customFormat="1"/>
    <row r="8913" s="244" customFormat="1"/>
    <row r="8914" s="244" customFormat="1"/>
    <row r="8915" s="244" customFormat="1"/>
    <row r="8916" s="244" customFormat="1"/>
    <row r="8917" s="244" customFormat="1"/>
    <row r="8918" s="244" customFormat="1"/>
    <row r="8919" s="244" customFormat="1"/>
    <row r="8920" s="244" customFormat="1"/>
    <row r="8921" s="244" customFormat="1"/>
    <row r="8922" s="244" customFormat="1"/>
    <row r="8923" s="244" customFormat="1"/>
    <row r="8924" s="244" customFormat="1"/>
    <row r="8925" s="244" customFormat="1"/>
    <row r="8926" s="244" customFormat="1"/>
    <row r="8927" s="244" customFormat="1"/>
    <row r="8928" s="244" customFormat="1"/>
    <row r="8929" s="244" customFormat="1"/>
    <row r="8930" s="244" customFormat="1"/>
    <row r="8931" s="244" customFormat="1"/>
    <row r="8932" s="244" customFormat="1"/>
    <row r="8933" s="244" customFormat="1"/>
    <row r="8934" s="244" customFormat="1"/>
    <row r="8935" s="244" customFormat="1"/>
    <row r="8936" s="244" customFormat="1"/>
    <row r="8937" s="244" customFormat="1"/>
    <row r="8938" s="244" customFormat="1"/>
    <row r="8939" s="244" customFormat="1"/>
    <row r="8940" s="244" customFormat="1"/>
    <row r="8941" s="244" customFormat="1"/>
    <row r="8942" s="244" customFormat="1"/>
    <row r="8943" s="244" customFormat="1"/>
    <row r="8944" s="244" customFormat="1"/>
    <row r="8945" s="244" customFormat="1"/>
    <row r="8946" s="244" customFormat="1"/>
    <row r="8947" s="244" customFormat="1"/>
    <row r="8948" s="244" customFormat="1"/>
    <row r="8949" s="244" customFormat="1"/>
    <row r="8950" s="244" customFormat="1"/>
    <row r="8951" s="244" customFormat="1"/>
    <row r="8952" s="244" customFormat="1"/>
    <row r="8953" s="244" customFormat="1"/>
    <row r="8954" s="244" customFormat="1"/>
    <row r="8955" s="244" customFormat="1"/>
    <row r="8956" s="244" customFormat="1"/>
    <row r="8957" s="244" customFormat="1"/>
    <row r="8958" s="244" customFormat="1"/>
    <row r="8959" s="244" customFormat="1"/>
    <row r="8960" s="244" customFormat="1"/>
    <row r="8961" s="244" customFormat="1"/>
    <row r="8962" s="244" customFormat="1"/>
    <row r="8963" s="244" customFormat="1"/>
    <row r="8964" s="244" customFormat="1"/>
    <row r="8965" s="244" customFormat="1"/>
    <row r="8966" s="244" customFormat="1"/>
    <row r="8967" s="244" customFormat="1"/>
    <row r="8968" s="244" customFormat="1"/>
    <row r="8969" s="244" customFormat="1"/>
    <row r="8970" s="244" customFormat="1"/>
    <row r="8971" s="244" customFormat="1"/>
    <row r="8972" s="244" customFormat="1"/>
    <row r="8973" s="244" customFormat="1"/>
    <row r="8974" s="244" customFormat="1"/>
    <row r="8975" s="244" customFormat="1"/>
    <row r="8976" s="244" customFormat="1"/>
    <row r="8977" s="244" customFormat="1"/>
    <row r="8978" s="244" customFormat="1"/>
    <row r="8979" s="244" customFormat="1"/>
    <row r="8980" s="244" customFormat="1"/>
    <row r="8981" s="244" customFormat="1"/>
    <row r="8982" s="244" customFormat="1"/>
    <row r="8983" s="244" customFormat="1"/>
    <row r="8984" s="244" customFormat="1"/>
    <row r="8985" s="244" customFormat="1"/>
    <row r="8986" s="244" customFormat="1"/>
    <row r="8987" s="244" customFormat="1"/>
    <row r="8988" s="244" customFormat="1"/>
    <row r="8989" s="244" customFormat="1"/>
    <row r="8990" s="244" customFormat="1"/>
    <row r="8991" s="244" customFormat="1"/>
    <row r="8992" s="244" customFormat="1"/>
    <row r="8993" s="244" customFormat="1"/>
    <row r="8994" s="244" customFormat="1"/>
    <row r="8995" s="244" customFormat="1"/>
    <row r="8996" s="244" customFormat="1"/>
    <row r="8997" s="244" customFormat="1"/>
    <row r="8998" s="244" customFormat="1"/>
    <row r="8999" s="244" customFormat="1"/>
    <row r="9000" s="244" customFormat="1"/>
    <row r="9001" s="244" customFormat="1"/>
    <row r="9002" s="244" customFormat="1"/>
    <row r="9003" s="244" customFormat="1"/>
    <row r="9004" s="244" customFormat="1"/>
    <row r="9005" s="244" customFormat="1"/>
    <row r="9006" s="244" customFormat="1"/>
    <row r="9007" s="244" customFormat="1"/>
    <row r="9008" s="244" customFormat="1"/>
    <row r="9009" s="244" customFormat="1"/>
    <row r="9010" s="244" customFormat="1"/>
    <row r="9011" s="244" customFormat="1"/>
    <row r="9012" s="244" customFormat="1"/>
    <row r="9013" s="244" customFormat="1"/>
    <row r="9014" s="244" customFormat="1"/>
    <row r="9015" s="244" customFormat="1"/>
    <row r="9016" s="244" customFormat="1"/>
    <row r="9017" s="244" customFormat="1"/>
    <row r="9018" s="244" customFormat="1"/>
    <row r="9019" s="244" customFormat="1"/>
    <row r="9020" s="244" customFormat="1"/>
    <row r="9021" s="244" customFormat="1"/>
    <row r="9022" s="244" customFormat="1"/>
    <row r="9023" s="244" customFormat="1"/>
    <row r="9024" s="244" customFormat="1"/>
    <row r="9025" s="244" customFormat="1"/>
    <row r="9026" s="244" customFormat="1"/>
    <row r="9027" s="244" customFormat="1"/>
    <row r="9028" s="244" customFormat="1"/>
    <row r="9029" s="244" customFormat="1"/>
    <row r="9030" s="244" customFormat="1"/>
    <row r="9031" s="244" customFormat="1"/>
    <row r="9032" s="244" customFormat="1"/>
    <row r="9033" s="244" customFormat="1"/>
    <row r="9034" s="244" customFormat="1"/>
    <row r="9035" s="244" customFormat="1"/>
    <row r="9036" s="244" customFormat="1"/>
    <row r="9037" s="244" customFormat="1"/>
    <row r="9038" s="244" customFormat="1"/>
    <row r="9039" s="244" customFormat="1"/>
    <row r="9040" s="244" customFormat="1"/>
    <row r="9041" s="244" customFormat="1"/>
    <row r="9042" s="244" customFormat="1"/>
    <row r="9043" s="244" customFormat="1"/>
    <row r="9044" s="244" customFormat="1"/>
    <row r="9045" s="244" customFormat="1"/>
    <row r="9046" s="244" customFormat="1"/>
    <row r="9047" s="244" customFormat="1"/>
    <row r="9048" s="244" customFormat="1"/>
    <row r="9049" s="244" customFormat="1"/>
    <row r="9050" s="244" customFormat="1"/>
    <row r="9051" s="244" customFormat="1"/>
    <row r="9052" s="244" customFormat="1"/>
    <row r="9053" s="244" customFormat="1"/>
    <row r="9054" s="244" customFormat="1"/>
    <row r="9055" s="244" customFormat="1"/>
    <row r="9056" s="244" customFormat="1"/>
    <row r="9057" s="244" customFormat="1"/>
    <row r="9058" s="244" customFormat="1"/>
    <row r="9059" s="244" customFormat="1"/>
    <row r="9060" s="244" customFormat="1"/>
    <row r="9061" s="244" customFormat="1"/>
    <row r="9062" s="244" customFormat="1"/>
    <row r="9063" s="244" customFormat="1"/>
    <row r="9064" s="244" customFormat="1"/>
    <row r="9065" s="244" customFormat="1"/>
    <row r="9066" s="244" customFormat="1"/>
    <row r="9067" s="244" customFormat="1"/>
    <row r="9068" s="244" customFormat="1"/>
    <row r="9069" s="244" customFormat="1"/>
    <row r="9070" s="244" customFormat="1"/>
    <row r="9071" s="244" customFormat="1"/>
    <row r="9072" s="244" customFormat="1"/>
    <row r="9073" s="244" customFormat="1"/>
    <row r="9074" s="244" customFormat="1"/>
    <row r="9075" s="244" customFormat="1"/>
    <row r="9076" s="244" customFormat="1"/>
    <row r="9077" s="244" customFormat="1"/>
    <row r="9078" s="244" customFormat="1"/>
    <row r="9079" s="244" customFormat="1"/>
    <row r="9080" s="244" customFormat="1"/>
    <row r="9081" s="244" customFormat="1"/>
    <row r="9082" s="244" customFormat="1"/>
    <row r="9083" s="244" customFormat="1"/>
    <row r="9084" s="244" customFormat="1"/>
    <row r="9085" s="244" customFormat="1"/>
    <row r="9086" s="244" customFormat="1"/>
    <row r="9087" s="244" customFormat="1"/>
    <row r="9088" s="244" customFormat="1"/>
    <row r="9089" s="244" customFormat="1"/>
    <row r="9090" s="244" customFormat="1"/>
    <row r="9091" s="244" customFormat="1"/>
    <row r="9092" s="244" customFormat="1"/>
    <row r="9093" s="244" customFormat="1"/>
    <row r="9094" s="244" customFormat="1"/>
    <row r="9095" s="244" customFormat="1"/>
    <row r="9096" s="244" customFormat="1"/>
    <row r="9097" s="244" customFormat="1"/>
    <row r="9098" s="244" customFormat="1"/>
    <row r="9099" s="244" customFormat="1"/>
    <row r="9100" s="244" customFormat="1"/>
    <row r="9101" s="244" customFormat="1"/>
    <row r="9102" s="244" customFormat="1"/>
    <row r="9103" s="244" customFormat="1"/>
    <row r="9104" s="244" customFormat="1"/>
    <row r="9105" s="244" customFormat="1"/>
    <row r="9106" s="244" customFormat="1"/>
    <row r="9107" s="244" customFormat="1"/>
    <row r="9108" s="244" customFormat="1"/>
    <row r="9109" s="244" customFormat="1"/>
    <row r="9110" s="244" customFormat="1"/>
    <row r="9111" s="244" customFormat="1"/>
    <row r="9112" s="244" customFormat="1"/>
    <row r="9113" s="244" customFormat="1"/>
    <row r="9114" s="244" customFormat="1"/>
    <row r="9115" s="244" customFormat="1"/>
    <row r="9116" s="244" customFormat="1"/>
    <row r="9117" s="244" customFormat="1"/>
    <row r="9118" s="244" customFormat="1"/>
    <row r="9119" s="244" customFormat="1"/>
    <row r="9120" s="244" customFormat="1"/>
    <row r="9121" s="244" customFormat="1"/>
    <row r="9122" s="244" customFormat="1"/>
    <row r="9123" s="244" customFormat="1"/>
    <row r="9124" s="244" customFormat="1"/>
    <row r="9125" s="244" customFormat="1"/>
    <row r="9126" s="244" customFormat="1"/>
    <row r="9127" s="244" customFormat="1"/>
    <row r="9128" s="244" customFormat="1"/>
    <row r="9129" s="244" customFormat="1"/>
    <row r="9130" s="244" customFormat="1"/>
    <row r="9131" s="244" customFormat="1"/>
    <row r="9132" s="244" customFormat="1"/>
    <row r="9133" s="244" customFormat="1"/>
    <row r="9134" s="244" customFormat="1"/>
    <row r="9135" s="244" customFormat="1"/>
    <row r="9136" s="244" customFormat="1"/>
    <row r="9137" s="244" customFormat="1"/>
    <row r="9138" s="244" customFormat="1"/>
    <row r="9139" s="244" customFormat="1"/>
    <row r="9140" s="244" customFormat="1"/>
    <row r="9141" s="244" customFormat="1"/>
    <row r="9142" s="244" customFormat="1"/>
    <row r="9143" s="244" customFormat="1"/>
    <row r="9144" s="244" customFormat="1"/>
    <row r="9145" s="244" customFormat="1"/>
    <row r="9146" s="244" customFormat="1"/>
    <row r="9147" s="244" customFormat="1"/>
    <row r="9148" s="244" customFormat="1"/>
    <row r="9149" s="244" customFormat="1"/>
    <row r="9150" s="244" customFormat="1"/>
    <row r="9151" s="244" customFormat="1"/>
    <row r="9152" s="244" customFormat="1"/>
    <row r="9153" s="244" customFormat="1"/>
    <row r="9154" s="244" customFormat="1"/>
    <row r="9155" s="244" customFormat="1"/>
    <row r="9156" s="244" customFormat="1"/>
    <row r="9157" s="244" customFormat="1"/>
    <row r="9158" s="244" customFormat="1"/>
    <row r="9159" s="244" customFormat="1"/>
    <row r="9160" s="244" customFormat="1"/>
    <row r="9161" s="244" customFormat="1"/>
    <row r="9162" s="244" customFormat="1"/>
    <row r="9163" s="244" customFormat="1"/>
    <row r="9164" s="244" customFormat="1"/>
    <row r="9165" s="244" customFormat="1"/>
    <row r="9166" s="244" customFormat="1"/>
    <row r="9167" s="244" customFormat="1"/>
    <row r="9168" s="244" customFormat="1"/>
    <row r="9169" s="244" customFormat="1"/>
    <row r="9170" s="244" customFormat="1"/>
    <row r="9171" s="244" customFormat="1"/>
    <row r="9172" s="244" customFormat="1"/>
    <row r="9173" s="244" customFormat="1"/>
    <row r="9174" s="244" customFormat="1"/>
    <row r="9175" s="244" customFormat="1"/>
    <row r="9176" s="244" customFormat="1"/>
    <row r="9177" s="244" customFormat="1"/>
    <row r="9178" s="244" customFormat="1"/>
    <row r="9179" s="244" customFormat="1"/>
    <row r="9180" s="244" customFormat="1"/>
    <row r="9181" s="244" customFormat="1"/>
    <row r="9182" s="244" customFormat="1"/>
    <row r="9183" s="244" customFormat="1"/>
    <row r="9184" s="244" customFormat="1"/>
    <row r="9185" s="244" customFormat="1"/>
    <row r="9186" s="244" customFormat="1"/>
    <row r="9187" s="244" customFormat="1"/>
    <row r="9188" s="244" customFormat="1"/>
    <row r="9189" s="244" customFormat="1"/>
    <row r="9190" s="244" customFormat="1"/>
    <row r="9191" s="244" customFormat="1"/>
    <row r="9192" s="244" customFormat="1"/>
    <row r="9193" s="244" customFormat="1"/>
    <row r="9194" s="244" customFormat="1"/>
    <row r="9195" s="244" customFormat="1"/>
    <row r="9196" s="244" customFormat="1"/>
    <row r="9197" s="244" customFormat="1"/>
    <row r="9198" s="244" customFormat="1"/>
    <row r="9199" s="244" customFormat="1"/>
    <row r="9200" s="244" customFormat="1"/>
    <row r="9201" s="244" customFormat="1"/>
    <row r="9202" s="244" customFormat="1"/>
    <row r="9203" s="244" customFormat="1"/>
    <row r="9204" s="244" customFormat="1"/>
    <row r="9205" s="244" customFormat="1"/>
    <row r="9206" s="244" customFormat="1"/>
    <row r="9207" s="244" customFormat="1"/>
    <row r="9208" s="244" customFormat="1"/>
    <row r="9209" s="244" customFormat="1"/>
    <row r="9210" s="244" customFormat="1"/>
    <row r="9211" s="244" customFormat="1"/>
    <row r="9212" s="244" customFormat="1"/>
    <row r="9213" s="244" customFormat="1"/>
    <row r="9214" s="244" customFormat="1"/>
    <row r="9215" s="244" customFormat="1"/>
    <row r="9216" s="244" customFormat="1"/>
    <row r="9217" s="244" customFormat="1"/>
    <row r="9218" s="244" customFormat="1"/>
    <row r="9219" s="244" customFormat="1"/>
    <row r="9220" s="244" customFormat="1"/>
    <row r="9221" s="244" customFormat="1"/>
    <row r="9222" s="244" customFormat="1"/>
    <row r="9223" s="244" customFormat="1"/>
    <row r="9224" s="244" customFormat="1"/>
    <row r="9225" s="244" customFormat="1"/>
    <row r="9226" s="244" customFormat="1"/>
    <row r="9227" s="244" customFormat="1"/>
    <row r="9228" s="244" customFormat="1"/>
    <row r="9229" s="244" customFormat="1"/>
    <row r="9230" s="244" customFormat="1"/>
    <row r="9231" s="244" customFormat="1"/>
    <row r="9232" s="244" customFormat="1"/>
    <row r="9233" s="244" customFormat="1"/>
    <row r="9234" s="244" customFormat="1"/>
    <row r="9235" s="244" customFormat="1"/>
    <row r="9236" s="244" customFormat="1"/>
    <row r="9237" s="244" customFormat="1"/>
    <row r="9238" s="244" customFormat="1"/>
    <row r="9239" s="244" customFormat="1"/>
    <row r="9240" s="244" customFormat="1"/>
    <row r="9241" s="244" customFormat="1"/>
    <row r="9242" s="244" customFormat="1"/>
    <row r="9243" s="244" customFormat="1"/>
    <row r="9244" s="244" customFormat="1"/>
    <row r="9245" s="244" customFormat="1"/>
    <row r="9246" s="244" customFormat="1"/>
    <row r="9247" s="244" customFormat="1"/>
    <row r="9248" s="244" customFormat="1"/>
    <row r="9249" s="244" customFormat="1"/>
    <row r="9250" s="244" customFormat="1"/>
    <row r="9251" s="244" customFormat="1"/>
    <row r="9252" s="244" customFormat="1"/>
    <row r="9253" s="244" customFormat="1"/>
    <row r="9254" s="244" customFormat="1"/>
    <row r="9255" s="244" customFormat="1"/>
    <row r="9256" s="244" customFormat="1"/>
    <row r="9257" s="244" customFormat="1"/>
    <row r="9258" s="244" customFormat="1"/>
    <row r="9259" s="244" customFormat="1"/>
    <row r="9260" s="244" customFormat="1"/>
    <row r="9261" s="244" customFormat="1"/>
    <row r="9262" s="244" customFormat="1"/>
    <row r="9263" s="244" customFormat="1"/>
    <row r="9264" s="244" customFormat="1"/>
    <row r="9265" s="244" customFormat="1"/>
    <row r="9266" s="244" customFormat="1"/>
    <row r="9267" s="244" customFormat="1"/>
    <row r="9268" s="244" customFormat="1"/>
    <row r="9269" s="244" customFormat="1"/>
    <row r="9270" s="244" customFormat="1"/>
    <row r="9271" s="244" customFormat="1"/>
    <row r="9272" s="244" customFormat="1"/>
    <row r="9273" s="244" customFormat="1"/>
    <row r="9274" s="244" customFormat="1"/>
    <row r="9275" s="244" customFormat="1"/>
    <row r="9276" s="244" customFormat="1"/>
    <row r="9277" s="244" customFormat="1"/>
    <row r="9278" s="244" customFormat="1"/>
    <row r="9279" s="244" customFormat="1"/>
    <row r="9280" s="244" customFormat="1"/>
    <row r="9281" s="244" customFormat="1"/>
    <row r="9282" s="244" customFormat="1"/>
    <row r="9283" s="244" customFormat="1"/>
    <row r="9284" s="244" customFormat="1"/>
    <row r="9285" s="244" customFormat="1"/>
    <row r="9286" s="244" customFormat="1"/>
    <row r="9287" s="244" customFormat="1"/>
    <row r="9288" s="244" customFormat="1"/>
    <row r="9289" s="244" customFormat="1"/>
    <row r="9290" s="244" customFormat="1"/>
    <row r="9291" s="244" customFormat="1"/>
    <row r="9292" s="244" customFormat="1"/>
    <row r="9293" s="244" customFormat="1"/>
    <row r="9294" s="244" customFormat="1"/>
    <row r="9295" s="244" customFormat="1"/>
    <row r="9296" s="244" customFormat="1"/>
    <row r="9297" s="244" customFormat="1"/>
    <row r="9298" s="244" customFormat="1"/>
    <row r="9299" s="244" customFormat="1"/>
    <row r="9300" s="244" customFormat="1"/>
    <row r="9301" s="244" customFormat="1"/>
    <row r="9302" s="244" customFormat="1"/>
    <row r="9303" s="244" customFormat="1"/>
    <row r="9304" s="244" customFormat="1"/>
    <row r="9305" s="244" customFormat="1"/>
    <row r="9306" s="244" customFormat="1"/>
    <row r="9307" s="244" customFormat="1"/>
    <row r="9308" s="244" customFormat="1"/>
    <row r="9309" s="244" customFormat="1"/>
    <row r="9310" s="244" customFormat="1"/>
    <row r="9311" s="244" customFormat="1"/>
    <row r="9312" s="244" customFormat="1"/>
    <row r="9313" s="244" customFormat="1"/>
    <row r="9314" s="244" customFormat="1"/>
    <row r="9315" s="244" customFormat="1"/>
    <row r="9316" s="244" customFormat="1"/>
    <row r="9317" s="244" customFormat="1"/>
    <row r="9318" s="244" customFormat="1"/>
    <row r="9319" s="244" customFormat="1"/>
    <row r="9320" s="244" customFormat="1"/>
    <row r="9321" s="244" customFormat="1"/>
    <row r="9322" s="244" customFormat="1"/>
    <row r="9323" s="244" customFormat="1"/>
    <row r="9324" s="244" customFormat="1"/>
    <row r="9325" s="244" customFormat="1"/>
    <row r="9326" s="244" customFormat="1"/>
    <row r="9327" s="244" customFormat="1"/>
    <row r="9328" s="244" customFormat="1"/>
    <row r="9329" s="244" customFormat="1"/>
    <row r="9330" s="244" customFormat="1"/>
    <row r="9331" s="244" customFormat="1"/>
    <row r="9332" s="244" customFormat="1"/>
    <row r="9333" s="244" customFormat="1"/>
    <row r="9334" s="244" customFormat="1"/>
    <row r="9335" s="244" customFormat="1"/>
    <row r="9336" s="244" customFormat="1"/>
    <row r="9337" s="244" customFormat="1"/>
    <row r="9338" s="244" customFormat="1"/>
    <row r="9339" s="244" customFormat="1"/>
    <row r="9340" s="244" customFormat="1"/>
    <row r="9341" s="244" customFormat="1"/>
    <row r="9342" s="244" customFormat="1"/>
    <row r="9343" s="244" customFormat="1"/>
    <row r="9344" s="244" customFormat="1"/>
    <row r="9345" s="244" customFormat="1"/>
    <row r="9346" s="244" customFormat="1"/>
    <row r="9347" s="244" customFormat="1"/>
    <row r="9348" s="244" customFormat="1"/>
    <row r="9349" s="244" customFormat="1"/>
    <row r="9350" s="244" customFormat="1"/>
    <row r="9351" s="244" customFormat="1"/>
    <row r="9352" s="244" customFormat="1"/>
    <row r="9353" s="244" customFormat="1"/>
    <row r="9354" s="244" customFormat="1"/>
    <row r="9355" s="244" customFormat="1"/>
    <row r="9356" s="244" customFormat="1"/>
    <row r="9357" s="244" customFormat="1"/>
    <row r="9358" s="244" customFormat="1"/>
    <row r="9359" s="244" customFormat="1"/>
    <row r="9360" s="244" customFormat="1"/>
    <row r="9361" s="244" customFormat="1"/>
    <row r="9362" s="244" customFormat="1"/>
    <row r="9363" s="244" customFormat="1"/>
    <row r="9364" s="244" customFormat="1"/>
    <row r="9365" s="244" customFormat="1"/>
    <row r="9366" s="244" customFormat="1"/>
    <row r="9367" s="244" customFormat="1"/>
    <row r="9368" s="244" customFormat="1"/>
    <row r="9369" s="244" customFormat="1"/>
    <row r="9370" s="244" customFormat="1"/>
    <row r="9371" s="244" customFormat="1"/>
    <row r="9372" s="244" customFormat="1"/>
    <row r="9373" s="244" customFormat="1"/>
    <row r="9374" s="244" customFormat="1"/>
    <row r="9375" s="244" customFormat="1"/>
    <row r="9376" s="244" customFormat="1"/>
    <row r="9377" s="244" customFormat="1"/>
    <row r="9378" s="244" customFormat="1"/>
    <row r="9379" s="244" customFormat="1"/>
    <row r="9380" s="244" customFormat="1"/>
    <row r="9381" s="244" customFormat="1"/>
    <row r="9382" s="244" customFormat="1"/>
    <row r="9383" s="244" customFormat="1"/>
    <row r="9384" s="244" customFormat="1"/>
    <row r="9385" s="244" customFormat="1"/>
    <row r="9386" s="244" customFormat="1"/>
    <row r="9387" s="244" customFormat="1"/>
    <row r="9388" s="244" customFormat="1"/>
    <row r="9389" s="244" customFormat="1"/>
    <row r="9390" s="244" customFormat="1"/>
    <row r="9391" s="244" customFormat="1"/>
    <row r="9392" s="244" customFormat="1"/>
    <row r="9393" s="244" customFormat="1"/>
    <row r="9394" s="244" customFormat="1"/>
    <row r="9395" s="244" customFormat="1"/>
    <row r="9396" s="244" customFormat="1"/>
    <row r="9397" s="244" customFormat="1"/>
    <row r="9398" s="244" customFormat="1"/>
    <row r="9399" s="244" customFormat="1"/>
    <row r="9400" s="244" customFormat="1"/>
    <row r="9401" s="244" customFormat="1"/>
    <row r="9402" s="244" customFormat="1"/>
    <row r="9403" s="244" customFormat="1"/>
    <row r="9404" s="244" customFormat="1"/>
    <row r="9405" s="244" customFormat="1"/>
    <row r="9406" s="244" customFormat="1"/>
    <row r="9407" s="244" customFormat="1"/>
    <row r="9408" s="244" customFormat="1"/>
    <row r="9409" s="244" customFormat="1"/>
    <row r="9410" s="244" customFormat="1"/>
    <row r="9411" s="244" customFormat="1"/>
    <row r="9412" s="244" customFormat="1"/>
    <row r="9413" s="244" customFormat="1"/>
    <row r="9414" s="244" customFormat="1"/>
    <row r="9415" s="244" customFormat="1"/>
    <row r="9416" s="244" customFormat="1"/>
    <row r="9417" s="244" customFormat="1"/>
    <row r="9418" s="244" customFormat="1"/>
    <row r="9419" s="244" customFormat="1"/>
    <row r="9420" s="244" customFormat="1"/>
    <row r="9421" s="244" customFormat="1"/>
    <row r="9422" s="244" customFormat="1"/>
    <row r="9423" s="244" customFormat="1"/>
    <row r="9424" s="244" customFormat="1"/>
    <row r="9425" s="244" customFormat="1"/>
    <row r="9426" s="244" customFormat="1"/>
    <row r="9427" s="244" customFormat="1"/>
    <row r="9428" s="244" customFormat="1"/>
    <row r="9429" s="244" customFormat="1"/>
    <row r="9430" s="244" customFormat="1"/>
    <row r="9431" s="244" customFormat="1"/>
    <row r="9432" s="244" customFormat="1"/>
    <row r="9433" s="244" customFormat="1"/>
    <row r="9434" s="244" customFormat="1"/>
    <row r="9435" s="244" customFormat="1"/>
    <row r="9436" s="244" customFormat="1"/>
    <row r="9437" s="244" customFormat="1"/>
    <row r="9438" s="244" customFormat="1"/>
    <row r="9439" s="244" customFormat="1"/>
    <row r="9440" s="244" customFormat="1"/>
    <row r="9441" s="244" customFormat="1"/>
    <row r="9442" s="244" customFormat="1"/>
    <row r="9443" s="244" customFormat="1"/>
    <row r="9444" s="244" customFormat="1"/>
    <row r="9445" s="244" customFormat="1"/>
    <row r="9446" s="244" customFormat="1"/>
    <row r="9447" s="244" customFormat="1"/>
    <row r="9448" s="244" customFormat="1"/>
    <row r="9449" s="244" customFormat="1"/>
    <row r="9450" s="244" customFormat="1"/>
    <row r="9451" s="244" customFormat="1"/>
    <row r="9452" s="244" customFormat="1"/>
    <row r="9453" s="244" customFormat="1"/>
    <row r="9454" s="244" customFormat="1"/>
    <row r="9455" s="244" customFormat="1"/>
    <row r="9456" s="244" customFormat="1"/>
    <row r="9457" s="244" customFormat="1"/>
    <row r="9458" s="244" customFormat="1"/>
    <row r="9459" s="244" customFormat="1"/>
    <row r="9460" s="244" customFormat="1"/>
    <row r="9461" s="244" customFormat="1"/>
    <row r="9462" s="244" customFormat="1"/>
    <row r="9463" s="244" customFormat="1"/>
    <row r="9464" s="244" customFormat="1"/>
    <row r="9465" s="244" customFormat="1"/>
    <row r="9466" s="244" customFormat="1"/>
    <row r="9467" s="244" customFormat="1"/>
    <row r="9468" s="244" customFormat="1"/>
    <row r="9469" s="244" customFormat="1"/>
    <row r="9470" s="244" customFormat="1"/>
    <row r="9471" s="244" customFormat="1"/>
    <row r="9472" s="244" customFormat="1"/>
    <row r="9473" s="244" customFormat="1"/>
    <row r="9474" s="244" customFormat="1"/>
    <row r="9475" s="244" customFormat="1"/>
    <row r="9476" s="244" customFormat="1"/>
    <row r="9477" s="244" customFormat="1"/>
    <row r="9478" s="244" customFormat="1"/>
    <row r="9479" s="244" customFormat="1"/>
    <row r="9480" s="244" customFormat="1"/>
    <row r="9481" s="244" customFormat="1"/>
    <row r="9482" s="244" customFormat="1"/>
    <row r="9483" s="244" customFormat="1"/>
    <row r="9484" s="244" customFormat="1"/>
    <row r="9485" s="244" customFormat="1"/>
    <row r="9486" s="244" customFormat="1"/>
    <row r="9487" s="244" customFormat="1"/>
    <row r="9488" s="244" customFormat="1"/>
    <row r="9489" s="244" customFormat="1"/>
    <row r="9490" s="244" customFormat="1"/>
    <row r="9491" s="244" customFormat="1"/>
    <row r="9492" s="244" customFormat="1"/>
    <row r="9493" s="244" customFormat="1"/>
    <row r="9494" s="244" customFormat="1"/>
    <row r="9495" s="244" customFormat="1"/>
    <row r="9496" s="244" customFormat="1"/>
    <row r="9497" s="244" customFormat="1"/>
    <row r="9498" s="244" customFormat="1"/>
    <row r="9499" s="244" customFormat="1"/>
    <row r="9500" s="244" customFormat="1"/>
    <row r="9501" s="244" customFormat="1"/>
    <row r="9502" s="244" customFormat="1"/>
    <row r="9503" s="244" customFormat="1"/>
    <row r="9504" s="244" customFormat="1"/>
    <row r="9505" s="244" customFormat="1"/>
    <row r="9506" s="244" customFormat="1"/>
    <row r="9507" s="244" customFormat="1"/>
    <row r="9508" s="244" customFormat="1"/>
    <row r="9509" s="244" customFormat="1"/>
    <row r="9510" s="244" customFormat="1"/>
    <row r="9511" s="244" customFormat="1"/>
    <row r="9512" s="244" customFormat="1"/>
    <row r="9513" s="244" customFormat="1"/>
    <row r="9514" s="244" customFormat="1"/>
    <row r="9515" s="244" customFormat="1"/>
    <row r="9516" s="244" customFormat="1"/>
    <row r="9517" s="244" customFormat="1"/>
    <row r="9518" s="244" customFormat="1"/>
    <row r="9519" s="244" customFormat="1"/>
    <row r="9520" s="244" customFormat="1"/>
    <row r="9521" s="244" customFormat="1"/>
    <row r="9522" s="244" customFormat="1"/>
    <row r="9523" s="244" customFormat="1"/>
    <row r="9524" s="244" customFormat="1"/>
    <row r="9525" s="244" customFormat="1"/>
    <row r="9526" s="244" customFormat="1"/>
    <row r="9527" s="244" customFormat="1"/>
    <row r="9528" s="244" customFormat="1"/>
    <row r="9529" s="244" customFormat="1"/>
    <row r="9530" s="244" customFormat="1"/>
    <row r="9531" s="244" customFormat="1"/>
    <row r="9532" s="244" customFormat="1"/>
    <row r="9533" s="244" customFormat="1"/>
    <row r="9534" s="244" customFormat="1"/>
    <row r="9535" s="244" customFormat="1"/>
    <row r="9536" s="244" customFormat="1"/>
    <row r="9537" s="244" customFormat="1"/>
    <row r="9538" s="244" customFormat="1"/>
    <row r="9539" s="244" customFormat="1"/>
    <row r="9540" s="244" customFormat="1"/>
    <row r="9541" s="244" customFormat="1"/>
    <row r="9542" s="244" customFormat="1"/>
    <row r="9543" s="244" customFormat="1"/>
    <row r="9544" s="244" customFormat="1"/>
    <row r="9545" s="244" customFormat="1"/>
    <row r="9546" s="244" customFormat="1"/>
    <row r="9547" s="244" customFormat="1"/>
    <row r="9548" s="244" customFormat="1"/>
    <row r="9549" s="244" customFormat="1"/>
    <row r="9550" s="244" customFormat="1"/>
    <row r="9551" s="244" customFormat="1"/>
    <row r="9552" s="244" customFormat="1"/>
    <row r="9553" s="244" customFormat="1"/>
    <row r="9554" s="244" customFormat="1"/>
    <row r="9555" s="244" customFormat="1"/>
    <row r="9556" s="244" customFormat="1"/>
    <row r="9557" s="244" customFormat="1"/>
    <row r="9558" s="244" customFormat="1"/>
    <row r="9559" s="244" customFormat="1"/>
    <row r="9560" s="244" customFormat="1"/>
    <row r="9561" s="244" customFormat="1"/>
    <row r="9562" s="244" customFormat="1"/>
    <row r="9563" s="244" customFormat="1"/>
    <row r="9564" s="244" customFormat="1"/>
    <row r="9565" s="244" customFormat="1"/>
    <row r="9566" s="244" customFormat="1"/>
    <row r="9567" s="244" customFormat="1"/>
    <row r="9568" s="244" customFormat="1"/>
    <row r="9569" s="244" customFormat="1"/>
    <row r="9570" s="244" customFormat="1"/>
    <row r="9571" s="244" customFormat="1"/>
    <row r="9572" s="244" customFormat="1"/>
    <row r="9573" s="244" customFormat="1"/>
    <row r="9574" s="244" customFormat="1"/>
    <row r="9575" s="244" customFormat="1"/>
    <row r="9576" s="244" customFormat="1"/>
    <row r="9577" s="244" customFormat="1"/>
    <row r="9578" s="244" customFormat="1"/>
    <row r="9579" s="244" customFormat="1"/>
    <row r="9580" s="244" customFormat="1"/>
    <row r="9581" s="244" customFormat="1"/>
    <row r="9582" s="244" customFormat="1"/>
    <row r="9583" s="244" customFormat="1"/>
    <row r="9584" s="244" customFormat="1"/>
    <row r="9585" s="244" customFormat="1"/>
    <row r="9586" s="244" customFormat="1"/>
    <row r="9587" s="244" customFormat="1"/>
    <row r="9588" s="244" customFormat="1"/>
    <row r="9589" s="244" customFormat="1"/>
    <row r="9590" s="244" customFormat="1"/>
    <row r="9591" s="244" customFormat="1"/>
    <row r="9592" s="244" customFormat="1"/>
    <row r="9593" s="244" customFormat="1"/>
    <row r="9594" s="244" customFormat="1"/>
    <row r="9595" s="244" customFormat="1"/>
    <row r="9596" s="244" customFormat="1"/>
    <row r="9597" s="244" customFormat="1"/>
    <row r="9598" s="244" customFormat="1"/>
    <row r="9599" s="244" customFormat="1"/>
    <row r="9600" s="244" customFormat="1"/>
    <row r="9601" s="244" customFormat="1"/>
    <row r="9602" s="244" customFormat="1"/>
    <row r="9603" s="244" customFormat="1"/>
    <row r="9604" s="244" customFormat="1"/>
    <row r="9605" s="244" customFormat="1"/>
    <row r="9606" s="244" customFormat="1"/>
    <row r="9607" s="244" customFormat="1"/>
    <row r="9608" s="244" customFormat="1"/>
    <row r="9609" s="244" customFormat="1"/>
    <row r="9610" s="244" customFormat="1"/>
    <row r="9611" s="244" customFormat="1"/>
    <row r="9612" s="244" customFormat="1"/>
    <row r="9613" s="244" customFormat="1"/>
    <row r="9614" s="244" customFormat="1"/>
    <row r="9615" s="244" customFormat="1"/>
    <row r="9616" s="244" customFormat="1"/>
    <row r="9617" s="244" customFormat="1"/>
    <row r="9618" s="244" customFormat="1"/>
    <row r="9619" s="244" customFormat="1"/>
    <row r="9620" s="244" customFormat="1"/>
    <row r="9621" s="244" customFormat="1"/>
    <row r="9622" s="244" customFormat="1"/>
    <row r="9623" s="244" customFormat="1"/>
    <row r="9624" s="244" customFormat="1"/>
    <row r="9625" s="244" customFormat="1"/>
    <row r="9626" s="244" customFormat="1"/>
    <row r="9627" s="244" customFormat="1"/>
    <row r="9628" s="244" customFormat="1"/>
    <row r="9629" s="244" customFormat="1"/>
    <row r="9630" s="244" customFormat="1"/>
    <row r="9631" s="244" customFormat="1"/>
    <row r="9632" s="244" customFormat="1"/>
    <row r="9633" s="244" customFormat="1"/>
    <row r="9634" s="244" customFormat="1"/>
    <row r="9635" s="244" customFormat="1"/>
    <row r="9636" s="244" customFormat="1"/>
    <row r="9637" s="244" customFormat="1"/>
    <row r="9638" s="244" customFormat="1"/>
    <row r="9639" s="244" customFormat="1"/>
    <row r="9640" s="244" customFormat="1"/>
    <row r="9641" s="244" customFormat="1"/>
    <row r="9642" s="244" customFormat="1"/>
    <row r="9643" s="244" customFormat="1"/>
    <row r="9644" s="244" customFormat="1"/>
    <row r="9645" s="244" customFormat="1"/>
    <row r="9646" s="244" customFormat="1"/>
    <row r="9647" s="244" customFormat="1"/>
    <row r="9648" s="244" customFormat="1"/>
    <row r="9649" s="244" customFormat="1"/>
    <row r="9650" s="244" customFormat="1"/>
    <row r="9651" s="244" customFormat="1"/>
    <row r="9652" s="244" customFormat="1"/>
    <row r="9653" s="244" customFormat="1"/>
    <row r="9654" s="244" customFormat="1"/>
    <row r="9655" s="244" customFormat="1"/>
    <row r="9656" s="244" customFormat="1"/>
    <row r="9657" s="244" customFormat="1"/>
    <row r="9658" s="244" customFormat="1"/>
    <row r="9659" s="244" customFormat="1"/>
    <row r="9660" s="244" customFormat="1"/>
    <row r="9661" s="244" customFormat="1"/>
    <row r="9662" s="244" customFormat="1"/>
    <row r="9663" s="244" customFormat="1"/>
    <row r="9664" s="244" customFormat="1"/>
    <row r="9665" s="244" customFormat="1"/>
    <row r="9666" s="244" customFormat="1"/>
    <row r="9667" s="244" customFormat="1"/>
    <row r="9668" s="244" customFormat="1"/>
    <row r="9669" s="244" customFormat="1"/>
    <row r="9670" s="244" customFormat="1"/>
    <row r="9671" s="244" customFormat="1"/>
    <row r="9672" s="244" customFormat="1"/>
    <row r="9673" s="244" customFormat="1"/>
    <row r="9674" s="244" customFormat="1"/>
    <row r="9675" s="244" customFormat="1"/>
    <row r="9676" s="244" customFormat="1"/>
    <row r="9677" s="244" customFormat="1"/>
    <row r="9678" s="244" customFormat="1"/>
    <row r="9679" s="244" customFormat="1"/>
    <row r="9680" s="244" customFormat="1"/>
    <row r="9681" s="244" customFormat="1"/>
    <row r="9682" s="244" customFormat="1"/>
    <row r="9683" s="244" customFormat="1"/>
    <row r="9684" s="244" customFormat="1"/>
    <row r="9685" s="244" customFormat="1"/>
    <row r="9686" s="244" customFormat="1"/>
    <row r="9687" s="244" customFormat="1"/>
    <row r="9688" s="244" customFormat="1"/>
    <row r="9689" s="244" customFormat="1"/>
    <row r="9690" s="244" customFormat="1"/>
    <row r="9691" s="244" customFormat="1"/>
    <row r="9692" s="244" customFormat="1"/>
    <row r="9693" s="244" customFormat="1"/>
    <row r="9694" s="244" customFormat="1"/>
    <row r="9695" s="244" customFormat="1"/>
    <row r="9696" s="244" customFormat="1"/>
    <row r="9697" s="244" customFormat="1"/>
    <row r="9698" s="244" customFormat="1"/>
    <row r="9699" s="244" customFormat="1"/>
    <row r="9700" s="244" customFormat="1"/>
    <row r="9701" s="244" customFormat="1"/>
    <row r="9702" s="244" customFormat="1"/>
    <row r="9703" s="244" customFormat="1"/>
    <row r="9704" s="244" customFormat="1"/>
    <row r="9705" s="244" customFormat="1"/>
    <row r="9706" s="244" customFormat="1"/>
    <row r="9707" s="244" customFormat="1"/>
    <row r="9708" s="244" customFormat="1"/>
    <row r="9709" s="244" customFormat="1"/>
    <row r="9710" s="244" customFormat="1"/>
    <row r="9711" s="244" customFormat="1"/>
    <row r="9712" s="244" customFormat="1"/>
    <row r="9713" s="244" customFormat="1"/>
    <row r="9714" s="244" customFormat="1"/>
    <row r="9715" s="244" customFormat="1"/>
    <row r="9716" s="244" customFormat="1"/>
    <row r="9717" s="244" customFormat="1"/>
    <row r="9718" s="244" customFormat="1"/>
    <row r="9719" s="244" customFormat="1"/>
    <row r="9720" s="244" customFormat="1"/>
    <row r="9721" s="244" customFormat="1"/>
    <row r="9722" s="244" customFormat="1"/>
    <row r="9723" s="244" customFormat="1"/>
    <row r="9724" s="244" customFormat="1"/>
    <row r="9725" s="244" customFormat="1"/>
    <row r="9726" s="244" customFormat="1"/>
    <row r="9727" s="244" customFormat="1"/>
    <row r="9728" s="244" customFormat="1"/>
    <row r="9729" s="244" customFormat="1"/>
    <row r="9730" s="244" customFormat="1"/>
    <row r="9731" s="244" customFormat="1"/>
    <row r="9732" s="244" customFormat="1"/>
    <row r="9733" s="244" customFormat="1"/>
    <row r="9734" s="244" customFormat="1"/>
    <row r="9735" s="244" customFormat="1"/>
    <row r="9736" s="244" customFormat="1"/>
    <row r="9737" s="244" customFormat="1"/>
    <row r="9738" s="244" customFormat="1"/>
    <row r="9739" s="244" customFormat="1"/>
    <row r="9740" s="244" customFormat="1"/>
    <row r="9741" s="244" customFormat="1"/>
    <row r="9742" s="244" customFormat="1"/>
    <row r="9743" s="244" customFormat="1"/>
    <row r="9744" s="244" customFormat="1"/>
    <row r="9745" s="244" customFormat="1"/>
    <row r="9746" s="244" customFormat="1"/>
    <row r="9747" s="244" customFormat="1"/>
    <row r="9748" s="244" customFormat="1"/>
    <row r="9749" s="244" customFormat="1"/>
    <row r="9750" s="244" customFormat="1"/>
    <row r="9751" s="244" customFormat="1"/>
    <row r="9752" s="244" customFormat="1"/>
    <row r="9753" s="244" customFormat="1"/>
    <row r="9754" s="244" customFormat="1"/>
    <row r="9755" s="244" customFormat="1"/>
    <row r="9756" s="244" customFormat="1"/>
    <row r="9757" s="244" customFormat="1"/>
    <row r="9758" s="244" customFormat="1"/>
    <row r="9759" s="244" customFormat="1"/>
    <row r="9760" s="244" customFormat="1"/>
    <row r="9761" s="244" customFormat="1"/>
    <row r="9762" s="244" customFormat="1"/>
    <row r="9763" s="244" customFormat="1"/>
    <row r="9764" s="244" customFormat="1"/>
    <row r="9765" s="244" customFormat="1"/>
    <row r="9766" s="244" customFormat="1"/>
    <row r="9767" s="244" customFormat="1"/>
    <row r="9768" s="244" customFormat="1"/>
    <row r="9769" s="244" customFormat="1"/>
    <row r="9770" s="244" customFormat="1"/>
    <row r="9771" s="244" customFormat="1"/>
    <row r="9772" s="244" customFormat="1"/>
    <row r="9773" s="244" customFormat="1"/>
    <row r="9774" s="244" customFormat="1"/>
    <row r="9775" s="244" customFormat="1"/>
    <row r="9776" s="244" customFormat="1"/>
    <row r="9777" s="244" customFormat="1"/>
    <row r="9778" s="244" customFormat="1"/>
    <row r="9779" s="244" customFormat="1"/>
    <row r="9780" s="244" customFormat="1"/>
    <row r="9781" s="244" customFormat="1"/>
    <row r="9782" s="244" customFormat="1"/>
    <row r="9783" s="244" customFormat="1"/>
    <row r="9784" s="244" customFormat="1"/>
    <row r="9785" s="244" customFormat="1"/>
    <row r="9786" s="244" customFormat="1"/>
    <row r="9787" s="244" customFormat="1"/>
    <row r="9788" s="244" customFormat="1"/>
    <row r="9789" s="244" customFormat="1"/>
    <row r="9790" s="244" customFormat="1"/>
    <row r="9791" s="244" customFormat="1"/>
    <row r="9792" s="244" customFormat="1"/>
    <row r="9793" s="244" customFormat="1"/>
    <row r="9794" s="244" customFormat="1"/>
    <row r="9795" s="244" customFormat="1"/>
    <row r="9796" s="244" customFormat="1"/>
    <row r="9797" s="244" customFormat="1"/>
    <row r="9798" s="244" customFormat="1"/>
    <row r="9799" s="244" customFormat="1"/>
    <row r="9800" s="244" customFormat="1"/>
    <row r="9801" s="244" customFormat="1"/>
    <row r="9802" s="244" customFormat="1"/>
    <row r="9803" s="244" customFormat="1"/>
    <row r="9804" s="244" customFormat="1"/>
    <row r="9805" s="244" customFormat="1"/>
    <row r="9806" s="244" customFormat="1"/>
    <row r="9807" s="244" customFormat="1"/>
    <row r="9808" s="244" customFormat="1"/>
    <row r="9809" s="244" customFormat="1"/>
    <row r="9810" s="244" customFormat="1"/>
    <row r="9811" s="244" customFormat="1"/>
    <row r="9812" s="244" customFormat="1"/>
    <row r="9813" s="244" customFormat="1"/>
    <row r="9814" s="244" customFormat="1"/>
    <row r="9815" s="244" customFormat="1"/>
    <row r="9816" s="244" customFormat="1"/>
    <row r="9817" s="244" customFormat="1"/>
    <row r="9818" s="244" customFormat="1"/>
    <row r="9819" s="244" customFormat="1"/>
    <row r="9820" s="244" customFormat="1"/>
    <row r="9821" s="244" customFormat="1"/>
    <row r="9822" s="244" customFormat="1"/>
    <row r="9823" s="244" customFormat="1"/>
    <row r="9824" s="244" customFormat="1"/>
    <row r="9825" s="244" customFormat="1"/>
    <row r="9826" s="244" customFormat="1"/>
    <row r="9827" s="244" customFormat="1"/>
    <row r="9828" s="244" customFormat="1"/>
    <row r="9829" s="244" customFormat="1"/>
    <row r="9830" s="244" customFormat="1"/>
    <row r="9831" s="244" customFormat="1"/>
    <row r="9832" s="244" customFormat="1"/>
    <row r="9833" s="244" customFormat="1"/>
    <row r="9834" s="244" customFormat="1"/>
    <row r="9835" s="244" customFormat="1"/>
    <row r="9836" s="244" customFormat="1"/>
    <row r="9837" s="244" customFormat="1"/>
    <row r="9838" s="244" customFormat="1"/>
    <row r="9839" s="244" customFormat="1"/>
    <row r="9840" s="244" customFormat="1"/>
    <row r="9841" s="244" customFormat="1"/>
    <row r="9842" s="244" customFormat="1"/>
    <row r="9843" s="244" customFormat="1"/>
    <row r="9844" s="244" customFormat="1"/>
    <row r="9845" s="244" customFormat="1"/>
    <row r="9846" s="244" customFormat="1"/>
    <row r="9847" s="244" customFormat="1"/>
    <row r="9848" s="244" customFormat="1"/>
    <row r="9849" s="244" customFormat="1"/>
    <row r="9850" s="244" customFormat="1"/>
    <row r="9851" s="244" customFormat="1"/>
    <row r="9852" s="244" customFormat="1"/>
    <row r="9853" s="244" customFormat="1"/>
    <row r="9854" s="244" customFormat="1"/>
    <row r="9855" s="244" customFormat="1"/>
    <row r="9856" s="244" customFormat="1"/>
    <row r="9857" s="244" customFormat="1"/>
    <row r="9858" s="244" customFormat="1"/>
    <row r="9859" s="244" customFormat="1"/>
    <row r="9860" s="244" customFormat="1"/>
    <row r="9861" s="244" customFormat="1"/>
    <row r="9862" s="244" customFormat="1"/>
    <row r="9863" s="244" customFormat="1"/>
    <row r="9864" s="244" customFormat="1"/>
    <row r="9865" s="244" customFormat="1"/>
    <row r="9866" s="244" customFormat="1"/>
    <row r="9867" s="244" customFormat="1"/>
    <row r="9868" s="244" customFormat="1"/>
    <row r="9869" s="244" customFormat="1"/>
    <row r="9870" s="244" customFormat="1"/>
    <row r="9871" s="244" customFormat="1"/>
    <row r="9872" s="244" customFormat="1"/>
    <row r="9873" s="244" customFormat="1"/>
    <row r="9874" s="244" customFormat="1"/>
    <row r="9875" s="244" customFormat="1"/>
    <row r="9876" s="244" customFormat="1"/>
    <row r="9877" s="244" customFormat="1"/>
    <row r="9878" s="244" customFormat="1"/>
    <row r="9879" s="244" customFormat="1"/>
    <row r="9880" s="244" customFormat="1"/>
    <row r="9881" s="244" customFormat="1"/>
    <row r="9882" s="244" customFormat="1"/>
    <row r="9883" s="244" customFormat="1"/>
    <row r="9884" s="244" customFormat="1"/>
    <row r="9885" s="244" customFormat="1"/>
    <row r="9886" s="244" customFormat="1"/>
    <row r="9887" s="244" customFormat="1"/>
    <row r="9888" s="244" customFormat="1"/>
    <row r="9889" s="244" customFormat="1"/>
    <row r="9890" s="244" customFormat="1"/>
    <row r="9891" s="244" customFormat="1"/>
    <row r="9892" s="244" customFormat="1"/>
    <row r="9893" s="244" customFormat="1"/>
    <row r="9894" s="244" customFormat="1"/>
    <row r="9895" s="244" customFormat="1"/>
    <row r="9896" s="244" customFormat="1"/>
    <row r="9897" s="244" customFormat="1"/>
    <row r="9898" s="244" customFormat="1"/>
    <row r="9899" s="244" customFormat="1"/>
    <row r="9900" s="244" customFormat="1"/>
    <row r="9901" s="244" customFormat="1"/>
    <row r="9902" s="244" customFormat="1"/>
    <row r="9903" s="244" customFormat="1"/>
    <row r="9904" s="244" customFormat="1"/>
    <row r="9905" s="244" customFormat="1"/>
    <row r="9906" s="244" customFormat="1"/>
    <row r="9907" s="244" customFormat="1"/>
    <row r="9908" s="244" customFormat="1"/>
    <row r="9909" s="244" customFormat="1"/>
    <row r="9910" s="244" customFormat="1"/>
    <row r="9911" s="244" customFormat="1"/>
    <row r="9912" s="244" customFormat="1"/>
    <row r="9913" s="244" customFormat="1"/>
    <row r="9914" s="244" customFormat="1"/>
    <row r="9915" s="244" customFormat="1"/>
    <row r="9916" s="244" customFormat="1"/>
    <row r="9917" s="244" customFormat="1"/>
    <row r="9918" s="244" customFormat="1"/>
    <row r="9919" s="244" customFormat="1"/>
    <row r="9920" s="244" customFormat="1"/>
    <row r="9921" s="244" customFormat="1"/>
    <row r="9922" s="244" customFormat="1"/>
    <row r="9923" s="244" customFormat="1"/>
    <row r="9924" s="244" customFormat="1"/>
    <row r="9925" s="244" customFormat="1"/>
    <row r="9926" s="244" customFormat="1"/>
    <row r="9927" s="244" customFormat="1"/>
    <row r="9928" s="244" customFormat="1"/>
    <row r="9929" s="244" customFormat="1"/>
    <row r="9930" s="244" customFormat="1"/>
    <row r="9931" s="244" customFormat="1"/>
    <row r="9932" s="244" customFormat="1"/>
    <row r="9933" s="244" customFormat="1"/>
    <row r="9934" s="244" customFormat="1"/>
    <row r="9935" s="244" customFormat="1"/>
    <row r="9936" s="244" customFormat="1"/>
    <row r="9937" s="244" customFormat="1"/>
    <row r="9938" s="244" customFormat="1"/>
    <row r="9939" s="244" customFormat="1"/>
    <row r="9940" s="244" customFormat="1"/>
    <row r="9941" s="244" customFormat="1"/>
    <row r="9942" s="244" customFormat="1"/>
    <row r="9943" s="244" customFormat="1"/>
    <row r="9944" s="244" customFormat="1"/>
    <row r="9945" s="244" customFormat="1"/>
    <row r="9946" s="244" customFormat="1"/>
    <row r="9947" s="244" customFormat="1"/>
    <row r="9948" s="244" customFormat="1"/>
    <row r="9949" s="244" customFormat="1"/>
    <row r="9950" s="244" customFormat="1"/>
    <row r="9951" s="244" customFormat="1"/>
    <row r="9952" s="244" customFormat="1"/>
    <row r="9953" s="244" customFormat="1"/>
    <row r="9954" s="244" customFormat="1"/>
    <row r="9955" s="244" customFormat="1"/>
    <row r="9956" s="244" customFormat="1"/>
    <row r="9957" s="244" customFormat="1"/>
    <row r="9958" s="244" customFormat="1"/>
    <row r="9959" s="244" customFormat="1"/>
    <row r="9960" s="244" customFormat="1"/>
    <row r="9961" s="244" customFormat="1"/>
    <row r="9962" s="244" customFormat="1"/>
    <row r="9963" s="244" customFormat="1"/>
    <row r="9964" s="244" customFormat="1"/>
    <row r="9965" s="244" customFormat="1"/>
    <row r="9966" s="244" customFormat="1"/>
    <row r="9967" s="244" customFormat="1"/>
    <row r="9968" s="244" customFormat="1"/>
    <row r="9969" s="244" customFormat="1"/>
    <row r="9970" s="244" customFormat="1"/>
    <row r="9971" s="244" customFormat="1"/>
    <row r="9972" s="244" customFormat="1"/>
    <row r="9973" s="244" customFormat="1"/>
    <row r="9974" s="244" customFormat="1"/>
    <row r="9975" s="244" customFormat="1"/>
    <row r="9976" s="244" customFormat="1"/>
    <row r="9977" s="244" customFormat="1"/>
    <row r="9978" s="244" customFormat="1"/>
    <row r="9979" s="244" customFormat="1"/>
    <row r="9980" s="244" customFormat="1"/>
    <row r="9981" s="244" customFormat="1"/>
    <row r="9982" s="244" customFormat="1"/>
    <row r="9983" s="244" customFormat="1"/>
    <row r="9984" s="244" customFormat="1"/>
    <row r="9985" s="244" customFormat="1"/>
    <row r="9986" s="244" customFormat="1"/>
    <row r="9987" s="244" customFormat="1"/>
    <row r="9988" s="244" customFormat="1"/>
    <row r="9989" s="244" customFormat="1"/>
    <row r="9990" s="244" customFormat="1"/>
    <row r="9991" s="244" customFormat="1"/>
    <row r="9992" s="244" customFormat="1"/>
    <row r="9993" s="244" customFormat="1"/>
    <row r="9994" s="244" customFormat="1"/>
    <row r="9995" s="244" customFormat="1"/>
    <row r="9996" s="244" customFormat="1"/>
    <row r="9997" s="244" customFormat="1"/>
    <row r="9998" s="244" customFormat="1"/>
    <row r="9999" s="244" customFormat="1"/>
    <row r="10000" s="244" customFormat="1"/>
    <row r="10001" s="244" customFormat="1"/>
    <row r="10002" s="244" customFormat="1"/>
    <row r="10003" s="244" customFormat="1"/>
    <row r="10004" s="244" customFormat="1"/>
    <row r="10005" s="244" customFormat="1"/>
    <row r="10006" s="244" customFormat="1"/>
    <row r="10007" s="244" customFormat="1"/>
    <row r="10008" s="244" customFormat="1"/>
    <row r="10009" s="244" customFormat="1"/>
    <row r="10010" s="244" customFormat="1"/>
    <row r="10011" s="244" customFormat="1"/>
    <row r="10012" s="244" customFormat="1"/>
    <row r="10013" s="244" customFormat="1"/>
    <row r="10014" s="244" customFormat="1"/>
    <row r="10015" s="244" customFormat="1"/>
    <row r="10016" s="244" customFormat="1"/>
    <row r="10017" s="244" customFormat="1"/>
    <row r="10018" s="244" customFormat="1"/>
    <row r="10019" s="244" customFormat="1"/>
    <row r="10020" s="244" customFormat="1"/>
    <row r="10021" s="244" customFormat="1"/>
    <row r="10022" s="244" customFormat="1"/>
    <row r="10023" s="244" customFormat="1"/>
    <row r="10024" s="244" customFormat="1"/>
    <row r="10025" s="244" customFormat="1"/>
    <row r="10026" s="244" customFormat="1"/>
    <row r="10027" s="244" customFormat="1"/>
    <row r="10028" s="244" customFormat="1"/>
    <row r="10029" s="244" customFormat="1"/>
    <row r="10030" s="244" customFormat="1"/>
    <row r="10031" s="244" customFormat="1"/>
    <row r="10032" s="244" customFormat="1"/>
    <row r="10033" s="244" customFormat="1"/>
    <row r="10034" s="244" customFormat="1"/>
    <row r="10035" s="244" customFormat="1"/>
    <row r="10036" s="244" customFormat="1"/>
    <row r="10037" s="244" customFormat="1"/>
    <row r="10038" s="244" customFormat="1"/>
    <row r="10039" s="244" customFormat="1"/>
    <row r="10040" s="244" customFormat="1"/>
    <row r="10041" s="244" customFormat="1"/>
    <row r="10042" s="244" customFormat="1"/>
    <row r="10043" s="244" customFormat="1"/>
    <row r="10044" s="244" customFormat="1"/>
    <row r="10045" s="244" customFormat="1"/>
    <row r="10046" s="244" customFormat="1"/>
    <row r="10047" s="244" customFormat="1"/>
    <row r="10048" s="244" customFormat="1"/>
    <row r="10049" s="244" customFormat="1"/>
    <row r="10050" s="244" customFormat="1"/>
    <row r="10051" s="244" customFormat="1"/>
    <row r="10052" s="244" customFormat="1"/>
    <row r="10053" s="244" customFormat="1"/>
    <row r="10054" s="244" customFormat="1"/>
    <row r="10055" s="244" customFormat="1"/>
    <row r="10056" s="244" customFormat="1"/>
    <row r="10057" s="244" customFormat="1"/>
    <row r="10058" s="244" customFormat="1"/>
    <row r="10059" s="244" customFormat="1"/>
    <row r="10060" s="244" customFormat="1"/>
    <row r="10061" s="244" customFormat="1"/>
    <row r="10062" s="244" customFormat="1"/>
    <row r="10063" s="244" customFormat="1"/>
    <row r="10064" s="244" customFormat="1"/>
    <row r="10065" s="244" customFormat="1"/>
    <row r="10066" s="244" customFormat="1"/>
    <row r="10067" s="244" customFormat="1"/>
    <row r="10068" s="244" customFormat="1"/>
    <row r="10069" s="244" customFormat="1"/>
    <row r="10070" s="244" customFormat="1"/>
    <row r="10071" s="244" customFormat="1"/>
    <row r="10072" s="244" customFormat="1"/>
    <row r="10073" s="244" customFormat="1"/>
    <row r="10074" s="244" customFormat="1"/>
    <row r="10075" s="244" customFormat="1"/>
    <row r="10076" s="244" customFormat="1"/>
    <row r="10077" s="244" customFormat="1"/>
    <row r="10078" s="244" customFormat="1"/>
    <row r="10079" s="244" customFormat="1"/>
    <row r="10080" s="244" customFormat="1"/>
    <row r="10081" s="244" customFormat="1"/>
    <row r="10082" s="244" customFormat="1"/>
    <row r="10083" s="244" customFormat="1"/>
    <row r="10084" s="244" customFormat="1"/>
    <row r="10085" s="244" customFormat="1"/>
    <row r="10086" s="244" customFormat="1"/>
    <row r="10087" s="244" customFormat="1"/>
    <row r="10088" s="244" customFormat="1"/>
    <row r="10089" s="244" customFormat="1"/>
    <row r="10090" s="244" customFormat="1"/>
    <row r="10091" s="244" customFormat="1"/>
    <row r="10092" s="244" customFormat="1"/>
    <row r="10093" s="244" customFormat="1"/>
    <row r="10094" s="244" customFormat="1"/>
    <row r="10095" s="244" customFormat="1"/>
    <row r="10096" s="244" customFormat="1"/>
    <row r="10097" s="244" customFormat="1"/>
    <row r="10098" s="244" customFormat="1"/>
    <row r="10099" s="244" customFormat="1"/>
    <row r="10100" s="244" customFormat="1"/>
    <row r="10101" s="244" customFormat="1"/>
    <row r="10102" s="244" customFormat="1"/>
    <row r="10103" s="244" customFormat="1"/>
    <row r="10104" s="244" customFormat="1"/>
    <row r="10105" s="244" customFormat="1"/>
    <row r="10106" s="244" customFormat="1"/>
    <row r="10107" s="244" customFormat="1"/>
    <row r="10108" s="244" customFormat="1"/>
    <row r="10109" s="244" customFormat="1"/>
    <row r="10110" s="244" customFormat="1"/>
    <row r="10111" s="244" customFormat="1"/>
    <row r="10112" s="244" customFormat="1"/>
    <row r="10113" s="244" customFormat="1"/>
    <row r="10114" s="244" customFormat="1"/>
    <row r="10115" s="244" customFormat="1"/>
    <row r="10116" s="244" customFormat="1"/>
    <row r="10117" s="244" customFormat="1"/>
    <row r="10118" s="244" customFormat="1"/>
    <row r="10119" s="244" customFormat="1"/>
    <row r="10120" s="244" customFormat="1"/>
    <row r="10121" s="244" customFormat="1"/>
    <row r="10122" s="244" customFormat="1"/>
    <row r="10123" s="244" customFormat="1"/>
    <row r="10124" s="244" customFormat="1"/>
    <row r="10125" s="244" customFormat="1"/>
    <row r="10126" s="244" customFormat="1"/>
    <row r="10127" s="244" customFormat="1"/>
    <row r="10128" s="244" customFormat="1"/>
    <row r="10129" s="244" customFormat="1"/>
    <row r="10130" s="244" customFormat="1"/>
    <row r="10131" s="244" customFormat="1"/>
    <row r="10132" s="244" customFormat="1"/>
    <row r="10133" s="244" customFormat="1"/>
    <row r="10134" s="244" customFormat="1"/>
    <row r="10135" s="244" customFormat="1"/>
    <row r="10136" s="244" customFormat="1"/>
    <row r="10137" s="244" customFormat="1"/>
    <row r="10138" s="244" customFormat="1"/>
    <row r="10139" s="244" customFormat="1"/>
    <row r="10140" s="244" customFormat="1"/>
    <row r="10141" s="244" customFormat="1"/>
    <row r="10142" s="244" customFormat="1"/>
    <row r="10143" s="244" customFormat="1"/>
    <row r="10144" s="244" customFormat="1"/>
    <row r="10145" s="244" customFormat="1"/>
    <row r="10146" s="244" customFormat="1"/>
    <row r="10147" s="244" customFormat="1"/>
    <row r="10148" s="244" customFormat="1"/>
    <row r="10149" s="244" customFormat="1"/>
    <row r="10150" s="244" customFormat="1"/>
    <row r="10151" s="244" customFormat="1"/>
    <row r="10152" s="244" customFormat="1"/>
    <row r="10153" s="244" customFormat="1"/>
    <row r="10154" s="244" customFormat="1"/>
    <row r="10155" s="244" customFormat="1"/>
    <row r="10156" s="244" customFormat="1"/>
    <row r="10157" s="244" customFormat="1"/>
    <row r="10158" s="244" customFormat="1"/>
    <row r="10159" s="244" customFormat="1"/>
    <row r="10160" s="244" customFormat="1"/>
    <row r="10161" s="244" customFormat="1"/>
    <row r="10162" s="244" customFormat="1"/>
    <row r="10163" s="244" customFormat="1"/>
    <row r="10164" s="244" customFormat="1"/>
    <row r="10165" s="244" customFormat="1"/>
    <row r="10166" s="244" customFormat="1"/>
    <row r="10167" s="244" customFormat="1"/>
    <row r="10168" s="244" customFormat="1"/>
    <row r="10169" s="244" customFormat="1"/>
    <row r="10170" s="244" customFormat="1"/>
    <row r="10171" s="244" customFormat="1"/>
    <row r="10172" s="244" customFormat="1"/>
    <row r="10173" s="244" customFormat="1"/>
    <row r="10174" s="244" customFormat="1"/>
    <row r="10175" s="244" customFormat="1"/>
    <row r="10176" s="244" customFormat="1"/>
    <row r="10177" s="244" customFormat="1"/>
    <row r="10178" s="244" customFormat="1"/>
    <row r="10179" s="244" customFormat="1"/>
    <row r="10180" s="244" customFormat="1"/>
    <row r="10181" s="244" customFormat="1"/>
    <row r="10182" s="244" customFormat="1"/>
    <row r="10183" s="244" customFormat="1"/>
    <row r="10184" s="244" customFormat="1"/>
    <row r="10185" s="244" customFormat="1"/>
    <row r="10186" s="244" customFormat="1"/>
    <row r="10187" s="244" customFormat="1"/>
    <row r="10188" s="244" customFormat="1"/>
    <row r="10189" s="244" customFormat="1"/>
    <row r="10190" s="244" customFormat="1"/>
    <row r="10191" s="244" customFormat="1"/>
    <row r="10192" s="244" customFormat="1"/>
    <row r="10193" s="244" customFormat="1"/>
    <row r="10194" s="244" customFormat="1"/>
    <row r="10195" s="244" customFormat="1"/>
    <row r="10196" s="244" customFormat="1"/>
    <row r="10197" s="244" customFormat="1"/>
    <row r="10198" s="244" customFormat="1"/>
    <row r="10199" s="244" customFormat="1"/>
    <row r="10200" s="244" customFormat="1"/>
    <row r="10201" s="244" customFormat="1"/>
    <row r="10202" s="244" customFormat="1"/>
    <row r="10203" s="244" customFormat="1"/>
    <row r="10204" s="244" customFormat="1"/>
    <row r="10205" s="244" customFormat="1"/>
    <row r="10206" s="244" customFormat="1"/>
    <row r="10207" s="244" customFormat="1"/>
    <row r="10208" s="244" customFormat="1"/>
    <row r="10209" s="244" customFormat="1"/>
    <row r="10210" s="244" customFormat="1"/>
    <row r="10211" s="244" customFormat="1"/>
    <row r="10212" s="244" customFormat="1"/>
    <row r="10213" s="244" customFormat="1"/>
    <row r="10214" s="244" customFormat="1"/>
    <row r="10215" s="244" customFormat="1"/>
    <row r="10216" s="244" customFormat="1"/>
    <row r="10217" s="244" customFormat="1"/>
    <row r="10218" s="244" customFormat="1"/>
    <row r="10219" s="244" customFormat="1"/>
    <row r="10220" s="244" customFormat="1"/>
    <row r="10221" s="244" customFormat="1"/>
    <row r="10222" s="244" customFormat="1"/>
    <row r="10223" s="244" customFormat="1"/>
    <row r="10224" s="244" customFormat="1"/>
    <row r="10225" s="244" customFormat="1"/>
    <row r="10226" s="244" customFormat="1"/>
    <row r="10227" s="244" customFormat="1"/>
    <row r="10228" s="244" customFormat="1"/>
    <row r="10229" s="244" customFormat="1"/>
    <row r="10230" s="244" customFormat="1"/>
    <row r="10231" s="244" customFormat="1"/>
    <row r="10232" s="244" customFormat="1"/>
    <row r="10233" s="244" customFormat="1"/>
    <row r="10234" s="244" customFormat="1"/>
    <row r="10235" s="244" customFormat="1"/>
    <row r="10236" s="244" customFormat="1"/>
    <row r="10237" s="244" customFormat="1"/>
    <row r="10238" s="244" customFormat="1"/>
    <row r="10239" s="244" customFormat="1"/>
    <row r="10240" s="244" customFormat="1"/>
    <row r="10241" s="244" customFormat="1"/>
    <row r="10242" s="244" customFormat="1"/>
    <row r="10243" s="244" customFormat="1"/>
    <row r="10244" s="244" customFormat="1"/>
    <row r="10245" s="244" customFormat="1"/>
    <row r="10246" s="244" customFormat="1"/>
    <row r="10247" s="244" customFormat="1"/>
    <row r="10248" s="244" customFormat="1"/>
    <row r="10249" s="244" customFormat="1"/>
    <row r="10250" s="244" customFormat="1"/>
    <row r="10251" s="244" customFormat="1"/>
    <row r="10252" s="244" customFormat="1"/>
    <row r="10253" s="244" customFormat="1"/>
    <row r="10254" s="244" customFormat="1"/>
    <row r="10255" s="244" customFormat="1"/>
    <row r="10256" s="244" customFormat="1"/>
    <row r="10257" s="244" customFormat="1"/>
    <row r="10258" s="244" customFormat="1"/>
    <row r="10259" s="244" customFormat="1"/>
    <row r="10260" s="244" customFormat="1"/>
    <row r="10261" s="244" customFormat="1"/>
    <row r="10262" s="244" customFormat="1"/>
    <row r="10263" s="244" customFormat="1"/>
    <row r="10264" s="244" customFormat="1"/>
    <row r="10265" s="244" customFormat="1"/>
    <row r="10266" s="244" customFormat="1"/>
    <row r="10267" s="244" customFormat="1"/>
    <row r="10268" s="244" customFormat="1"/>
    <row r="10269" s="244" customFormat="1"/>
    <row r="10270" s="244" customFormat="1"/>
    <row r="10271" s="244" customFormat="1"/>
    <row r="10272" s="244" customFormat="1"/>
    <row r="10273" s="244" customFormat="1"/>
    <row r="10274" s="244" customFormat="1"/>
    <row r="10275" s="244" customFormat="1"/>
    <row r="10276" s="244" customFormat="1"/>
    <row r="10277" s="244" customFormat="1"/>
    <row r="10278" s="244" customFormat="1"/>
    <row r="10279" s="244" customFormat="1"/>
    <row r="10280" s="244" customFormat="1"/>
    <row r="10281" s="244" customFormat="1"/>
    <row r="10282" s="244" customFormat="1"/>
    <row r="10283" s="244" customFormat="1"/>
    <row r="10284" s="244" customFormat="1"/>
    <row r="10285" s="244" customFormat="1"/>
    <row r="10286" s="244" customFormat="1"/>
    <row r="10287" s="244" customFormat="1"/>
    <row r="10288" s="244" customFormat="1"/>
    <row r="10289" s="244" customFormat="1"/>
    <row r="10290" s="244" customFormat="1"/>
    <row r="10291" s="244" customFormat="1"/>
    <row r="10292" s="244" customFormat="1"/>
    <row r="10293" s="244" customFormat="1"/>
    <row r="10294" s="244" customFormat="1"/>
    <row r="10295" s="244" customFormat="1"/>
    <row r="10296" s="244" customFormat="1"/>
    <row r="10297" s="244" customFormat="1"/>
    <row r="10298" s="244" customFormat="1"/>
    <row r="10299" s="244" customFormat="1"/>
    <row r="10300" s="244" customFormat="1"/>
    <row r="10301" s="244" customFormat="1"/>
    <row r="10302" s="244" customFormat="1"/>
    <row r="10303" s="244" customFormat="1"/>
    <row r="10304" s="244" customFormat="1"/>
    <row r="10305" s="244" customFormat="1"/>
    <row r="10306" s="244" customFormat="1"/>
    <row r="10307" s="244" customFormat="1"/>
    <row r="10308" s="244" customFormat="1"/>
    <row r="10309" s="244" customFormat="1"/>
    <row r="10310" s="244" customFormat="1"/>
    <row r="10311" s="244" customFormat="1"/>
    <row r="10312" s="244" customFormat="1"/>
    <row r="10313" s="244" customFormat="1"/>
    <row r="10314" s="244" customFormat="1"/>
    <row r="10315" s="244" customFormat="1"/>
    <row r="10316" s="244" customFormat="1"/>
    <row r="10317" s="244" customFormat="1"/>
    <row r="10318" s="244" customFormat="1"/>
    <row r="10319" s="244" customFormat="1"/>
    <row r="10320" s="244" customFormat="1"/>
    <row r="10321" s="244" customFormat="1"/>
    <row r="10322" s="244" customFormat="1"/>
    <row r="10323" s="244" customFormat="1"/>
    <row r="10324" s="244" customFormat="1"/>
    <row r="10325" s="244" customFormat="1"/>
    <row r="10326" s="244" customFormat="1"/>
    <row r="10327" s="244" customFormat="1"/>
    <row r="10328" s="244" customFormat="1"/>
    <row r="10329" s="244" customFormat="1"/>
    <row r="10330" s="244" customFormat="1"/>
    <row r="10331" s="244" customFormat="1"/>
    <row r="10332" s="244" customFormat="1"/>
    <row r="10333" s="244" customFormat="1"/>
    <row r="10334" s="244" customFormat="1"/>
    <row r="10335" s="244" customFormat="1"/>
    <row r="10336" s="244" customFormat="1"/>
    <row r="10337" s="244" customFormat="1"/>
    <row r="10338" s="244" customFormat="1"/>
    <row r="10339" s="244" customFormat="1"/>
    <row r="10340" s="244" customFormat="1"/>
    <row r="10341" s="244" customFormat="1"/>
    <row r="10342" s="244" customFormat="1"/>
    <row r="10343" s="244" customFormat="1"/>
    <row r="10344" s="244" customFormat="1"/>
    <row r="10345" s="244" customFormat="1"/>
    <row r="10346" s="244" customFormat="1"/>
    <row r="10347" s="244" customFormat="1"/>
    <row r="10348" s="244" customFormat="1"/>
    <row r="10349" s="244" customFormat="1"/>
    <row r="10350" s="244" customFormat="1"/>
    <row r="10351" s="244" customFormat="1"/>
    <row r="10352" s="244" customFormat="1"/>
    <row r="10353" s="244" customFormat="1"/>
    <row r="10354" s="244" customFormat="1"/>
    <row r="10355" s="244" customFormat="1"/>
    <row r="10356" s="244" customFormat="1"/>
    <row r="10357" s="244" customFormat="1"/>
    <row r="10358" s="244" customFormat="1"/>
    <row r="10359" s="244" customFormat="1"/>
    <row r="10360" s="244" customFormat="1"/>
    <row r="10361" s="244" customFormat="1"/>
    <row r="10362" s="244" customFormat="1"/>
    <row r="10363" s="244" customFormat="1"/>
    <row r="10364" s="244" customFormat="1"/>
    <row r="10365" s="244" customFormat="1"/>
    <row r="10366" s="244" customFormat="1"/>
    <row r="10367" s="244" customFormat="1"/>
    <row r="10368" s="244" customFormat="1"/>
    <row r="10369" s="244" customFormat="1"/>
    <row r="10370" s="244" customFormat="1"/>
    <row r="10371" s="244" customFormat="1"/>
    <row r="10372" s="244" customFormat="1"/>
    <row r="10373" s="244" customFormat="1"/>
    <row r="10374" s="244" customFormat="1"/>
    <row r="10375" s="244" customFormat="1"/>
    <row r="10376" s="244" customFormat="1"/>
    <row r="10377" s="244" customFormat="1"/>
    <row r="10378" s="244" customFormat="1"/>
    <row r="10379" s="244" customFormat="1"/>
    <row r="10380" s="244" customFormat="1"/>
    <row r="10381" s="244" customFormat="1"/>
    <row r="10382" s="244" customFormat="1"/>
    <row r="10383" s="244" customFormat="1"/>
    <row r="10384" s="244" customFormat="1"/>
    <row r="10385" s="244" customFormat="1"/>
    <row r="10386" s="244" customFormat="1"/>
    <row r="10387" s="244" customFormat="1"/>
    <row r="10388" s="244" customFormat="1"/>
    <row r="10389" s="244" customFormat="1"/>
    <row r="10390" s="244" customFormat="1"/>
    <row r="10391" s="244" customFormat="1"/>
    <row r="10392" s="244" customFormat="1"/>
    <row r="10393" s="244" customFormat="1"/>
    <row r="10394" s="244" customFormat="1"/>
    <row r="10395" s="244" customFormat="1"/>
    <row r="10396" s="244" customFormat="1"/>
    <row r="10397" s="244" customFormat="1"/>
    <row r="10398" s="244" customFormat="1"/>
    <row r="10399" s="244" customFormat="1"/>
    <row r="10400" s="244" customFormat="1"/>
    <row r="10401" s="244" customFormat="1"/>
    <row r="10402" s="244" customFormat="1"/>
    <row r="10403" s="244" customFormat="1"/>
    <row r="10404" s="244" customFormat="1"/>
    <row r="10405" s="244" customFormat="1"/>
    <row r="10406" s="244" customFormat="1"/>
    <row r="10407" s="244" customFormat="1"/>
    <row r="10408" s="244" customFormat="1"/>
    <row r="10409" s="244" customFormat="1"/>
    <row r="10410" s="244" customFormat="1"/>
    <row r="10411" s="244" customFormat="1"/>
    <row r="10412" s="244" customFormat="1"/>
    <row r="10413" s="244" customFormat="1"/>
    <row r="10414" s="244" customFormat="1"/>
    <row r="10415" s="244" customFormat="1"/>
    <row r="10416" s="244" customFormat="1"/>
    <row r="10417" s="244" customFormat="1"/>
    <row r="10418" s="244" customFormat="1"/>
    <row r="10419" s="244" customFormat="1"/>
    <row r="10420" s="244" customFormat="1"/>
    <row r="10421" s="244" customFormat="1"/>
    <row r="10422" s="244" customFormat="1"/>
    <row r="10423" s="244" customFormat="1"/>
    <row r="10424" s="244" customFormat="1"/>
    <row r="10425" s="244" customFormat="1"/>
    <row r="10426" s="244" customFormat="1"/>
    <row r="10427" s="244" customFormat="1"/>
    <row r="10428" s="244" customFormat="1"/>
    <row r="10429" s="244" customFormat="1"/>
    <row r="10430" s="244" customFormat="1"/>
    <row r="10431" s="244" customFormat="1"/>
    <row r="10432" s="244" customFormat="1"/>
    <row r="10433" s="244" customFormat="1"/>
    <row r="10434" s="244" customFormat="1"/>
    <row r="10435" s="244" customFormat="1"/>
    <row r="10436" s="244" customFormat="1"/>
    <row r="10437" s="244" customFormat="1"/>
    <row r="10438" s="244" customFormat="1"/>
    <row r="10439" s="244" customFormat="1"/>
    <row r="10440" s="244" customFormat="1"/>
    <row r="10441" s="244" customFormat="1"/>
    <row r="10442" s="244" customFormat="1"/>
    <row r="10443" s="244" customFormat="1"/>
    <row r="10444" s="244" customFormat="1"/>
    <row r="10445" s="244" customFormat="1"/>
    <row r="10446" s="244" customFormat="1"/>
    <row r="10447" s="244" customFormat="1"/>
    <row r="10448" s="244" customFormat="1"/>
    <row r="10449" s="244" customFormat="1"/>
    <row r="10450" s="244" customFormat="1"/>
    <row r="10451" s="244" customFormat="1"/>
    <row r="10452" s="244" customFormat="1"/>
    <row r="10453" s="244" customFormat="1"/>
    <row r="10454" s="244" customFormat="1"/>
    <row r="10455" s="244" customFormat="1"/>
    <row r="10456" s="244" customFormat="1"/>
    <row r="10457" s="244" customFormat="1"/>
    <row r="10458" s="244" customFormat="1"/>
    <row r="10459" s="244" customFormat="1"/>
    <row r="10460" s="244" customFormat="1"/>
    <row r="10461" s="244" customFormat="1"/>
    <row r="10462" s="244" customFormat="1"/>
    <row r="10463" s="244" customFormat="1"/>
    <row r="10464" s="244" customFormat="1"/>
    <row r="10465" s="244" customFormat="1"/>
    <row r="10466" s="244" customFormat="1"/>
    <row r="10467" s="244" customFormat="1"/>
    <row r="10468" s="244" customFormat="1"/>
    <row r="10469" s="244" customFormat="1"/>
    <row r="10470" s="244" customFormat="1"/>
    <row r="10471" s="244" customFormat="1"/>
    <row r="10472" s="244" customFormat="1"/>
    <row r="10473" s="244" customFormat="1"/>
    <row r="10474" s="244" customFormat="1"/>
    <row r="10475" s="244" customFormat="1"/>
    <row r="10476" s="244" customFormat="1"/>
    <row r="10477" s="244" customFormat="1"/>
    <row r="10478" s="244" customFormat="1"/>
    <row r="10479" s="244" customFormat="1"/>
    <row r="10480" s="244" customFormat="1"/>
    <row r="10481" s="244" customFormat="1"/>
    <row r="10482" s="244" customFormat="1"/>
    <row r="10483" s="244" customFormat="1"/>
    <row r="10484" s="244" customFormat="1"/>
    <row r="10485" s="244" customFormat="1"/>
    <row r="10486" s="244" customFormat="1"/>
    <row r="10487" s="244" customFormat="1"/>
    <row r="10488" s="244" customFormat="1"/>
    <row r="10489" s="244" customFormat="1"/>
    <row r="10490" s="244" customFormat="1"/>
    <row r="10491" s="244" customFormat="1"/>
    <row r="10492" s="244" customFormat="1"/>
    <row r="10493" s="244" customFormat="1"/>
    <row r="10494" s="244" customFormat="1"/>
    <row r="10495" s="244" customFormat="1"/>
    <row r="10496" s="244" customFormat="1"/>
    <row r="10497" s="244" customFormat="1"/>
    <row r="10498" s="244" customFormat="1"/>
    <row r="10499" s="244" customFormat="1"/>
    <row r="10500" s="244" customFormat="1"/>
    <row r="10501" s="244" customFormat="1"/>
    <row r="10502" s="244" customFormat="1"/>
    <row r="10503" s="244" customFormat="1"/>
    <row r="10504" s="244" customFormat="1"/>
    <row r="10505" s="244" customFormat="1"/>
    <row r="10506" s="244" customFormat="1"/>
    <row r="10507" s="244" customFormat="1"/>
    <row r="10508" s="244" customFormat="1"/>
    <row r="10509" s="244" customFormat="1"/>
    <row r="10510" s="244" customFormat="1"/>
    <row r="10511" s="244" customFormat="1"/>
    <row r="10512" s="244" customFormat="1"/>
    <row r="10513" s="244" customFormat="1"/>
    <row r="10514" s="244" customFormat="1"/>
    <row r="10515" s="244" customFormat="1"/>
    <row r="10516" s="244" customFormat="1"/>
    <row r="10517" s="244" customFormat="1"/>
    <row r="10518" s="244" customFormat="1"/>
    <row r="10519" s="244" customFormat="1"/>
    <row r="10520" s="244" customFormat="1"/>
    <row r="10521" s="244" customFormat="1"/>
    <row r="10522" s="244" customFormat="1"/>
    <row r="10523" s="244" customFormat="1"/>
    <row r="10524" s="244" customFormat="1"/>
    <row r="10525" s="244" customFormat="1"/>
    <row r="10526" s="244" customFormat="1"/>
    <row r="10527" s="244" customFormat="1"/>
    <row r="10528" s="244" customFormat="1"/>
    <row r="10529" s="244" customFormat="1"/>
    <row r="10530" s="244" customFormat="1"/>
    <row r="10531" s="244" customFormat="1"/>
    <row r="10532" s="244" customFormat="1"/>
    <row r="10533" s="244" customFormat="1"/>
    <row r="10534" s="244" customFormat="1"/>
    <row r="10535" s="244" customFormat="1"/>
    <row r="10536" s="244" customFormat="1"/>
    <row r="10537" s="244" customFormat="1"/>
    <row r="10538" s="244" customFormat="1"/>
    <row r="10539" s="244" customFormat="1"/>
    <row r="10540" s="244" customFormat="1"/>
    <row r="10541" s="244" customFormat="1"/>
    <row r="10542" s="244" customFormat="1"/>
    <row r="10543" s="244" customFormat="1"/>
    <row r="10544" s="244" customFormat="1"/>
    <row r="10545" s="244" customFormat="1"/>
    <row r="10546" s="244" customFormat="1"/>
    <row r="10547" s="244" customFormat="1"/>
    <row r="10548" s="244" customFormat="1"/>
    <row r="10549" s="244" customFormat="1"/>
    <row r="10550" s="244" customFormat="1"/>
    <row r="10551" s="244" customFormat="1"/>
    <row r="10552" s="244" customFormat="1"/>
    <row r="10553" s="244" customFormat="1"/>
    <row r="10554" s="244" customFormat="1"/>
    <row r="10555" s="244" customFormat="1"/>
    <row r="10556" s="244" customFormat="1"/>
    <row r="10557" s="244" customFormat="1"/>
    <row r="10558" s="244" customFormat="1"/>
    <row r="10559" s="244" customFormat="1"/>
    <row r="10560" s="244" customFormat="1"/>
    <row r="10561" s="244" customFormat="1"/>
    <row r="10562" s="244" customFormat="1"/>
    <row r="10563" s="244" customFormat="1"/>
    <row r="10564" s="244" customFormat="1"/>
    <row r="10565" s="244" customFormat="1"/>
    <row r="10566" s="244" customFormat="1"/>
    <row r="10567" s="244" customFormat="1"/>
    <row r="10568" s="244" customFormat="1"/>
    <row r="10569" s="244" customFormat="1"/>
    <row r="10570" s="244" customFormat="1"/>
    <row r="10571" s="244" customFormat="1"/>
    <row r="10572" s="244" customFormat="1"/>
    <row r="10573" s="244" customFormat="1"/>
    <row r="10574" s="244" customFormat="1"/>
    <row r="10575" s="244" customFormat="1"/>
    <row r="10576" s="244" customFormat="1"/>
    <row r="10577" s="244" customFormat="1"/>
    <row r="10578" s="244" customFormat="1"/>
    <row r="10579" s="244" customFormat="1"/>
    <row r="10580" s="244" customFormat="1"/>
    <row r="10581" s="244" customFormat="1"/>
    <row r="10582" s="244" customFormat="1"/>
    <row r="10583" s="244" customFormat="1"/>
    <row r="10584" s="244" customFormat="1"/>
    <row r="10585" s="244" customFormat="1"/>
    <row r="10586" s="244" customFormat="1"/>
    <row r="10587" s="244" customFormat="1"/>
    <row r="10588" s="244" customFormat="1"/>
    <row r="10589" s="244" customFormat="1"/>
    <row r="10590" s="244" customFormat="1"/>
    <row r="10591" s="244" customFormat="1"/>
    <row r="10592" s="244" customFormat="1"/>
    <row r="10593" s="244" customFormat="1"/>
    <row r="10594" s="244" customFormat="1"/>
    <row r="10595" s="244" customFormat="1"/>
    <row r="10596" s="244" customFormat="1"/>
    <row r="10597" s="244" customFormat="1"/>
    <row r="10598" s="244" customFormat="1"/>
    <row r="10599" s="244" customFormat="1"/>
    <row r="10600" s="244" customFormat="1"/>
    <row r="10601" s="244" customFormat="1"/>
    <row r="10602" s="244" customFormat="1"/>
    <row r="10603" s="244" customFormat="1"/>
    <row r="10604" s="244" customFormat="1"/>
    <row r="10605" s="244" customFormat="1"/>
    <row r="10606" s="244" customFormat="1"/>
    <row r="10607" s="244" customFormat="1"/>
    <row r="10608" s="244" customFormat="1"/>
    <row r="10609" s="244" customFormat="1"/>
    <row r="10610" s="244" customFormat="1"/>
    <row r="10611" s="244" customFormat="1"/>
    <row r="10612" s="244" customFormat="1"/>
    <row r="10613" s="244" customFormat="1"/>
    <row r="10614" s="244" customFormat="1"/>
    <row r="10615" s="244" customFormat="1"/>
    <row r="10616" s="244" customFormat="1"/>
    <row r="10617" s="244" customFormat="1"/>
    <row r="10618" s="244" customFormat="1"/>
    <row r="10619" s="244" customFormat="1"/>
    <row r="10620" s="244" customFormat="1"/>
    <row r="10621" s="244" customFormat="1"/>
    <row r="10622" s="244" customFormat="1"/>
    <row r="10623" s="244" customFormat="1"/>
    <row r="10624" s="244" customFormat="1"/>
    <row r="10625" s="244" customFormat="1"/>
    <row r="10626" s="244" customFormat="1"/>
    <row r="10627" s="244" customFormat="1"/>
    <row r="10628" s="244" customFormat="1"/>
    <row r="10629" s="244" customFormat="1"/>
    <row r="10630" s="244" customFormat="1"/>
    <row r="10631" s="244" customFormat="1"/>
    <row r="10632" s="244" customFormat="1"/>
    <row r="10633" s="244" customFormat="1"/>
    <row r="10634" s="244" customFormat="1"/>
    <row r="10635" s="244" customFormat="1"/>
    <row r="10636" s="244" customFormat="1"/>
    <row r="10637" s="244" customFormat="1"/>
    <row r="10638" s="244" customFormat="1"/>
    <row r="10639" s="244" customFormat="1"/>
    <row r="10640" s="244" customFormat="1"/>
    <row r="10641" s="244" customFormat="1"/>
    <row r="10642" s="244" customFormat="1"/>
    <row r="10643" s="244" customFormat="1"/>
    <row r="10644" s="244" customFormat="1"/>
    <row r="10645" s="244" customFormat="1"/>
    <row r="10646" s="244" customFormat="1"/>
    <row r="10647" s="244" customFormat="1"/>
    <row r="10648" s="244" customFormat="1"/>
    <row r="10649" s="244" customFormat="1"/>
    <row r="10650" s="244" customFormat="1"/>
    <row r="10651" s="244" customFormat="1"/>
    <row r="10652" s="244" customFormat="1"/>
    <row r="10653" s="244" customFormat="1"/>
    <row r="10654" s="244" customFormat="1"/>
    <row r="10655" s="244" customFormat="1"/>
    <row r="10656" s="244" customFormat="1"/>
    <row r="10657" s="244" customFormat="1"/>
    <row r="10658" s="244" customFormat="1"/>
    <row r="10659" s="244" customFormat="1"/>
    <row r="10660" s="244" customFormat="1"/>
    <row r="10661" s="244" customFormat="1"/>
    <row r="10662" s="244" customFormat="1"/>
    <row r="10663" s="244" customFormat="1"/>
    <row r="10664" s="244" customFormat="1"/>
    <row r="10665" s="244" customFormat="1"/>
    <row r="10666" s="244" customFormat="1"/>
    <row r="10667" s="244" customFormat="1"/>
    <row r="10668" s="244" customFormat="1"/>
    <row r="10669" s="244" customFormat="1"/>
    <row r="10670" s="244" customFormat="1"/>
    <row r="10671" s="244" customFormat="1"/>
    <row r="10672" s="244" customFormat="1"/>
    <row r="10673" s="244" customFormat="1"/>
    <row r="10674" s="244" customFormat="1"/>
    <row r="10675" s="244" customFormat="1"/>
    <row r="10676" s="244" customFormat="1"/>
    <row r="10677" s="244" customFormat="1"/>
    <row r="10678" s="244" customFormat="1"/>
    <row r="10679" s="244" customFormat="1"/>
    <row r="10680" s="244" customFormat="1"/>
    <row r="10681" s="244" customFormat="1"/>
    <row r="10682" s="244" customFormat="1"/>
    <row r="10683" s="244" customFormat="1"/>
    <row r="10684" s="244" customFormat="1"/>
    <row r="10685" s="244" customFormat="1"/>
    <row r="10686" s="244" customFormat="1"/>
    <row r="10687" s="244" customFormat="1"/>
    <row r="10688" s="244" customFormat="1"/>
    <row r="10689" s="244" customFormat="1"/>
    <row r="10690" s="244" customFormat="1"/>
    <row r="10691" s="244" customFormat="1"/>
    <row r="10692" s="244" customFormat="1"/>
    <row r="10693" s="244" customFormat="1"/>
    <row r="10694" s="244" customFormat="1"/>
    <row r="10695" s="244" customFormat="1"/>
    <row r="10696" s="244" customFormat="1"/>
    <row r="10697" s="244" customFormat="1"/>
    <row r="10698" s="244" customFormat="1"/>
    <row r="10699" s="244" customFormat="1"/>
    <row r="10700" s="244" customFormat="1"/>
    <row r="10701" s="244" customFormat="1"/>
    <row r="10702" s="244" customFormat="1"/>
    <row r="10703" s="244" customFormat="1"/>
    <row r="10704" s="244" customFormat="1"/>
    <row r="10705" s="244" customFormat="1"/>
    <row r="10706" s="244" customFormat="1"/>
    <row r="10707" s="244" customFormat="1"/>
    <row r="10708" s="244" customFormat="1"/>
    <row r="10709" s="244" customFormat="1"/>
    <row r="10710" s="244" customFormat="1"/>
    <row r="10711" s="244" customFormat="1"/>
    <row r="10712" s="244" customFormat="1"/>
    <row r="10713" s="244" customFormat="1"/>
    <row r="10714" s="244" customFormat="1"/>
    <row r="10715" s="244" customFormat="1"/>
    <row r="10716" s="244" customFormat="1"/>
    <row r="10717" s="244" customFormat="1"/>
    <row r="10718" s="244" customFormat="1"/>
    <row r="10719" s="244" customFormat="1"/>
    <row r="10720" s="244" customFormat="1"/>
    <row r="10721" s="244" customFormat="1"/>
    <row r="10722" s="244" customFormat="1"/>
    <row r="10723" s="244" customFormat="1"/>
    <row r="10724" s="244" customFormat="1"/>
    <row r="10725" s="244" customFormat="1"/>
    <row r="10726" s="244" customFormat="1"/>
    <row r="10727" s="244" customFormat="1"/>
    <row r="10728" s="244" customFormat="1"/>
    <row r="10729" s="244" customFormat="1"/>
    <row r="10730" s="244" customFormat="1"/>
    <row r="10731" s="244" customFormat="1"/>
    <row r="10732" s="244" customFormat="1"/>
    <row r="10733" s="244" customFormat="1"/>
    <row r="10734" s="244" customFormat="1"/>
    <row r="10735" s="244" customFormat="1"/>
    <row r="10736" s="244" customFormat="1"/>
    <row r="10737" s="244" customFormat="1"/>
    <row r="10738" s="244" customFormat="1"/>
    <row r="10739" s="244" customFormat="1"/>
    <row r="10740" s="244" customFormat="1"/>
    <row r="10741" s="244" customFormat="1"/>
    <row r="10742" s="244" customFormat="1"/>
    <row r="10743" s="244" customFormat="1"/>
    <row r="10744" s="244" customFormat="1"/>
    <row r="10745" s="244" customFormat="1"/>
    <row r="10746" s="244" customFormat="1"/>
    <row r="10747" s="244" customFormat="1"/>
    <row r="10748" s="244" customFormat="1"/>
    <row r="10749" s="244" customFormat="1"/>
    <row r="10750" s="244" customFormat="1"/>
    <row r="10751" s="244" customFormat="1"/>
    <row r="10752" s="244" customFormat="1"/>
    <row r="10753" s="244" customFormat="1"/>
    <row r="10754" s="244" customFormat="1"/>
    <row r="10755" s="244" customFormat="1"/>
    <row r="10756" s="244" customFormat="1"/>
    <row r="10757" s="244" customFormat="1"/>
    <row r="10758" s="244" customFormat="1"/>
    <row r="10759" s="244" customFormat="1"/>
    <row r="10760" s="244" customFormat="1"/>
    <row r="10761" s="244" customFormat="1"/>
    <row r="10762" s="244" customFormat="1"/>
    <row r="10763" s="244" customFormat="1"/>
    <row r="10764" s="244" customFormat="1"/>
    <row r="10765" s="244" customFormat="1"/>
    <row r="10766" s="244" customFormat="1"/>
    <row r="10767" s="244" customFormat="1"/>
    <row r="10768" s="244" customFormat="1"/>
    <row r="10769" s="244" customFormat="1"/>
    <row r="10770" s="244" customFormat="1"/>
    <row r="10771" s="244" customFormat="1"/>
    <row r="10772" s="244" customFormat="1"/>
    <row r="10773" s="244" customFormat="1"/>
    <row r="10774" s="244" customFormat="1"/>
    <row r="10775" s="244" customFormat="1"/>
    <row r="10776" s="244" customFormat="1"/>
    <row r="10777" s="244" customFormat="1"/>
    <row r="10778" s="244" customFormat="1"/>
    <row r="10779" s="244" customFormat="1"/>
    <row r="10780" s="244" customFormat="1"/>
    <row r="10781" s="244" customFormat="1"/>
    <row r="10782" s="244" customFormat="1"/>
    <row r="10783" s="244" customFormat="1"/>
    <row r="10784" s="244" customFormat="1"/>
    <row r="10785" s="244" customFormat="1"/>
    <row r="10786" s="244" customFormat="1"/>
    <row r="10787" s="244" customFormat="1"/>
    <row r="10788" s="244" customFormat="1"/>
    <row r="10789" s="244" customFormat="1"/>
    <row r="10790" s="244" customFormat="1"/>
    <row r="10791" s="244" customFormat="1"/>
    <row r="10792" s="244" customFormat="1"/>
    <row r="10793" s="244" customFormat="1"/>
    <row r="10794" s="244" customFormat="1"/>
    <row r="10795" s="244" customFormat="1"/>
    <row r="10796" s="244" customFormat="1"/>
    <row r="10797" s="244" customFormat="1"/>
    <row r="10798" s="244" customFormat="1"/>
    <row r="10799" s="244" customFormat="1"/>
    <row r="10800" s="244" customFormat="1"/>
    <row r="10801" s="244" customFormat="1"/>
    <row r="10802" s="244" customFormat="1"/>
    <row r="10803" s="244" customFormat="1"/>
    <row r="10804" s="244" customFormat="1"/>
    <row r="10805" s="244" customFormat="1"/>
    <row r="10806" s="244" customFormat="1"/>
    <row r="10807" s="244" customFormat="1"/>
    <row r="10808" s="244" customFormat="1"/>
    <row r="10809" s="244" customFormat="1"/>
    <row r="10810" s="244" customFormat="1"/>
    <row r="10811" s="244" customFormat="1"/>
    <row r="10812" s="244" customFormat="1"/>
    <row r="10813" s="244" customFormat="1"/>
    <row r="10814" s="244" customFormat="1"/>
    <row r="10815" s="244" customFormat="1"/>
    <row r="10816" s="244" customFormat="1"/>
    <row r="10817" s="244" customFormat="1"/>
    <row r="10818" s="244" customFormat="1"/>
    <row r="10819" s="244" customFormat="1"/>
    <row r="10820" s="244" customFormat="1"/>
    <row r="10821" s="244" customFormat="1"/>
    <row r="10822" s="244" customFormat="1"/>
    <row r="10823" s="244" customFormat="1"/>
    <row r="10824" s="244" customFormat="1"/>
    <row r="10825" s="244" customFormat="1"/>
    <row r="10826" s="244" customFormat="1"/>
    <row r="10827" s="244" customFormat="1"/>
    <row r="10828" s="244" customFormat="1"/>
    <row r="10829" s="244" customFormat="1"/>
    <row r="10830" s="244" customFormat="1"/>
    <row r="10831" s="244" customFormat="1"/>
    <row r="10832" s="244" customFormat="1"/>
    <row r="10833" s="244" customFormat="1"/>
    <row r="10834" s="244" customFormat="1"/>
    <row r="10835" s="244" customFormat="1"/>
    <row r="10836" s="244" customFormat="1"/>
    <row r="10837" s="244" customFormat="1"/>
    <row r="10838" s="244" customFormat="1"/>
    <row r="10839" s="244" customFormat="1"/>
    <row r="10840" s="244" customFormat="1"/>
    <row r="10841" s="244" customFormat="1"/>
    <row r="10842" s="244" customFormat="1"/>
    <row r="10843" s="244" customFormat="1"/>
    <row r="10844" s="244" customFormat="1"/>
    <row r="10845" s="244" customFormat="1"/>
    <row r="10846" s="244" customFormat="1"/>
    <row r="10847" s="244" customFormat="1"/>
    <row r="10848" s="244" customFormat="1"/>
    <row r="10849" s="244" customFormat="1"/>
    <row r="10850" s="244" customFormat="1"/>
    <row r="10851" s="244" customFormat="1"/>
    <row r="10852" s="244" customFormat="1"/>
    <row r="10853" s="244" customFormat="1"/>
    <row r="10854" s="244" customFormat="1"/>
    <row r="10855" s="244" customFormat="1"/>
    <row r="10856" s="244" customFormat="1"/>
    <row r="10857" s="244" customFormat="1"/>
    <row r="10858" s="244" customFormat="1"/>
    <row r="10859" s="244" customFormat="1"/>
    <row r="10860" s="244" customFormat="1"/>
    <row r="10861" s="244" customFormat="1"/>
    <row r="10862" s="244" customFormat="1"/>
    <row r="10863" s="244" customFormat="1"/>
    <row r="10864" s="244" customFormat="1"/>
    <row r="10865" s="244" customFormat="1"/>
    <row r="10866" s="244" customFormat="1"/>
    <row r="10867" s="244" customFormat="1"/>
    <row r="10868" s="244" customFormat="1"/>
    <row r="10869" s="244" customFormat="1"/>
    <row r="10870" s="244" customFormat="1"/>
    <row r="10871" s="244" customFormat="1"/>
    <row r="10872" s="244" customFormat="1"/>
    <row r="10873" s="244" customFormat="1"/>
    <row r="10874" s="244" customFormat="1"/>
    <row r="10875" s="244" customFormat="1"/>
    <row r="10876" s="244" customFormat="1"/>
    <row r="10877" s="244" customFormat="1"/>
    <row r="10878" s="244" customFormat="1"/>
    <row r="10879" s="244" customFormat="1"/>
    <row r="10880" s="244" customFormat="1"/>
    <row r="10881" s="244" customFormat="1"/>
    <row r="10882" s="244" customFormat="1"/>
    <row r="10883" s="244" customFormat="1"/>
    <row r="10884" s="244" customFormat="1"/>
    <row r="10885" s="244" customFormat="1"/>
    <row r="10886" s="244" customFormat="1"/>
    <row r="10887" s="244" customFormat="1"/>
    <row r="10888" s="244" customFormat="1"/>
    <row r="10889" s="244" customFormat="1"/>
    <row r="10890" s="244" customFormat="1"/>
    <row r="10891" s="244" customFormat="1"/>
    <row r="10892" s="244" customFormat="1"/>
    <row r="10893" s="244" customFormat="1"/>
    <row r="10894" s="244" customFormat="1"/>
    <row r="10895" s="244" customFormat="1"/>
    <row r="10896" s="244" customFormat="1"/>
    <row r="10897" s="244" customFormat="1"/>
    <row r="10898" s="244" customFormat="1"/>
    <row r="10899" s="244" customFormat="1"/>
    <row r="10900" s="244" customFormat="1"/>
    <row r="10901" s="244" customFormat="1"/>
    <row r="10902" s="244" customFormat="1"/>
    <row r="10903" s="244" customFormat="1"/>
    <row r="10904" s="244" customFormat="1"/>
    <row r="10905" s="244" customFormat="1"/>
    <row r="10906" s="244" customFormat="1"/>
    <row r="10907" s="244" customFormat="1"/>
    <row r="10908" s="244" customFormat="1"/>
    <row r="10909" s="244" customFormat="1"/>
    <row r="10910" s="244" customFormat="1"/>
    <row r="10911" s="244" customFormat="1"/>
    <row r="10912" s="244" customFormat="1"/>
    <row r="10913" s="244" customFormat="1"/>
    <row r="10914" s="244" customFormat="1"/>
    <row r="10915" s="244" customFormat="1"/>
    <row r="10916" s="244" customFormat="1"/>
    <row r="10917" s="244" customFormat="1"/>
    <row r="10918" s="244" customFormat="1"/>
    <row r="10919" s="244" customFormat="1"/>
    <row r="10920" s="244" customFormat="1"/>
    <row r="10921" s="244" customFormat="1"/>
    <row r="10922" s="244" customFormat="1"/>
    <row r="10923" s="244" customFormat="1"/>
    <row r="10924" s="244" customFormat="1"/>
    <row r="10925" s="244" customFormat="1"/>
    <row r="10926" s="244" customFormat="1"/>
    <row r="10927" s="244" customFormat="1"/>
    <row r="10928" s="244" customFormat="1"/>
    <row r="10929" s="244" customFormat="1"/>
    <row r="10930" s="244" customFormat="1"/>
    <row r="10931" s="244" customFormat="1"/>
    <row r="10932" s="244" customFormat="1"/>
    <row r="10933" s="244" customFormat="1"/>
    <row r="10934" s="244" customFormat="1"/>
    <row r="10935" s="244" customFormat="1"/>
    <row r="10936" s="244" customFormat="1"/>
    <row r="10937" s="244" customFormat="1"/>
    <row r="10938" s="244" customFormat="1"/>
    <row r="10939" s="244" customFormat="1"/>
    <row r="10940" s="244" customFormat="1"/>
    <row r="10941" s="244" customFormat="1"/>
    <row r="10942" s="244" customFormat="1"/>
    <row r="10943" s="244" customFormat="1"/>
    <row r="10944" s="244" customFormat="1"/>
    <row r="10945" s="244" customFormat="1"/>
    <row r="10946" s="244" customFormat="1"/>
    <row r="10947" s="244" customFormat="1"/>
    <row r="10948" s="244" customFormat="1"/>
    <row r="10949" s="244" customFormat="1"/>
    <row r="10950" s="244" customFormat="1"/>
    <row r="10951" s="244" customFormat="1"/>
    <row r="10952" s="244" customFormat="1"/>
    <row r="10953" s="244" customFormat="1"/>
    <row r="10954" s="244" customFormat="1"/>
    <row r="10955" s="244" customFormat="1"/>
    <row r="10956" s="244" customFormat="1"/>
    <row r="10957" s="244" customFormat="1"/>
    <row r="10958" s="244" customFormat="1"/>
    <row r="10959" s="244" customFormat="1"/>
    <row r="10960" s="244" customFormat="1"/>
    <row r="10961" s="244" customFormat="1"/>
    <row r="10962" s="244" customFormat="1"/>
    <row r="10963" s="244" customFormat="1"/>
    <row r="10964" s="244" customFormat="1"/>
    <row r="10965" s="244" customFormat="1"/>
    <row r="10966" s="244" customFormat="1"/>
    <row r="10967" s="244" customFormat="1"/>
    <row r="10968" s="244" customFormat="1"/>
    <row r="10969" s="244" customFormat="1"/>
    <row r="10970" s="244" customFormat="1"/>
    <row r="10971" s="244" customFormat="1"/>
    <row r="10972" s="244" customFormat="1"/>
    <row r="10973" s="244" customFormat="1"/>
    <row r="10974" s="244" customFormat="1"/>
    <row r="10975" s="244" customFormat="1"/>
    <row r="10976" s="244" customFormat="1"/>
    <row r="10977" s="244" customFormat="1"/>
    <row r="10978" s="244" customFormat="1"/>
    <row r="10979" s="244" customFormat="1"/>
    <row r="10980" s="244" customFormat="1"/>
    <row r="10981" s="244" customFormat="1"/>
    <row r="10982" s="244" customFormat="1"/>
    <row r="10983" s="244" customFormat="1"/>
    <row r="10984" s="244" customFormat="1"/>
    <row r="10985" s="244" customFormat="1"/>
    <row r="10986" s="244" customFormat="1"/>
    <row r="10987" s="244" customFormat="1"/>
    <row r="10988" s="244" customFormat="1"/>
    <row r="10989" s="244" customFormat="1"/>
    <row r="10990" s="244" customFormat="1"/>
    <row r="10991" s="244" customFormat="1"/>
    <row r="10992" s="244" customFormat="1"/>
    <row r="10993" s="244" customFormat="1"/>
    <row r="10994" s="244" customFormat="1"/>
    <row r="10995" s="244" customFormat="1"/>
    <row r="10996" s="244" customFormat="1"/>
    <row r="10997" s="244" customFormat="1"/>
    <row r="10998" s="244" customFormat="1"/>
    <row r="10999" s="244" customFormat="1"/>
    <row r="11000" s="244" customFormat="1"/>
    <row r="11001" s="244" customFormat="1"/>
    <row r="11002" s="244" customFormat="1"/>
    <row r="11003" s="244" customFormat="1"/>
    <row r="11004" s="244" customFormat="1"/>
    <row r="11005" s="244" customFormat="1"/>
    <row r="11006" s="244" customFormat="1"/>
    <row r="11007" s="244" customFormat="1"/>
    <row r="11008" s="244" customFormat="1"/>
    <row r="11009" s="244" customFormat="1"/>
    <row r="11010" s="244" customFormat="1"/>
    <row r="11011" s="244" customFormat="1"/>
    <row r="11012" s="244" customFormat="1"/>
    <row r="11013" s="244" customFormat="1"/>
    <row r="11014" s="244" customFormat="1"/>
    <row r="11015" s="244" customFormat="1"/>
    <row r="11016" s="244" customFormat="1"/>
    <row r="11017" s="244" customFormat="1"/>
    <row r="11018" s="244" customFormat="1"/>
    <row r="11019" s="244" customFormat="1"/>
    <row r="11020" s="244" customFormat="1"/>
    <row r="11021" s="244" customFormat="1"/>
    <row r="11022" s="244" customFormat="1"/>
    <row r="11023" s="244" customFormat="1"/>
    <row r="11024" s="244" customFormat="1"/>
    <row r="11025" s="244" customFormat="1"/>
    <row r="11026" s="244" customFormat="1"/>
    <row r="11027" s="244" customFormat="1"/>
    <row r="11028" s="244" customFormat="1"/>
    <row r="11029" s="244" customFormat="1"/>
    <row r="11030" s="244" customFormat="1"/>
    <row r="11031" s="244" customFormat="1"/>
    <row r="11032" s="244" customFormat="1"/>
    <row r="11033" s="244" customFormat="1"/>
    <row r="11034" s="244" customFormat="1"/>
    <row r="11035" s="244" customFormat="1"/>
    <row r="11036" s="244" customFormat="1"/>
    <row r="11037" s="244" customFormat="1"/>
    <row r="11038" s="244" customFormat="1"/>
    <row r="11039" s="244" customFormat="1"/>
    <row r="11040" s="244" customFormat="1"/>
    <row r="11041" s="244" customFormat="1"/>
    <row r="11042" s="244" customFormat="1"/>
    <row r="11043" s="244" customFormat="1"/>
    <row r="11044" s="244" customFormat="1"/>
    <row r="11045" s="244" customFormat="1"/>
    <row r="11046" s="244" customFormat="1"/>
    <row r="11047" s="244" customFormat="1"/>
    <row r="11048" s="244" customFormat="1"/>
    <row r="11049" s="244" customFormat="1"/>
    <row r="11050" s="244" customFormat="1"/>
    <row r="11051" s="244" customFormat="1"/>
    <row r="11052" s="244" customFormat="1"/>
    <row r="11053" s="244" customFormat="1"/>
    <row r="11054" s="244" customFormat="1"/>
    <row r="11055" s="244" customFormat="1"/>
    <row r="11056" s="244" customFormat="1"/>
    <row r="11057" s="244" customFormat="1"/>
    <row r="11058" s="244" customFormat="1"/>
    <row r="11059" s="244" customFormat="1"/>
    <row r="11060" s="244" customFormat="1"/>
    <row r="11061" s="244" customFormat="1"/>
    <row r="11062" s="244" customFormat="1"/>
    <row r="11063" s="244" customFormat="1"/>
    <row r="11064" s="244" customFormat="1"/>
    <row r="11065" s="244" customFormat="1"/>
    <row r="11066" s="244" customFormat="1"/>
    <row r="11067" s="244" customFormat="1"/>
    <row r="11068" s="244" customFormat="1"/>
    <row r="11069" s="244" customFormat="1"/>
    <row r="11070" s="244" customFormat="1"/>
    <row r="11071" s="244" customFormat="1"/>
    <row r="11072" s="244" customFormat="1"/>
    <row r="11073" s="244" customFormat="1"/>
    <row r="11074" s="244" customFormat="1"/>
    <row r="11075" s="244" customFormat="1"/>
    <row r="11076" s="244" customFormat="1"/>
    <row r="11077" s="244" customFormat="1"/>
    <row r="11078" s="244" customFormat="1"/>
    <row r="11079" s="244" customFormat="1"/>
    <row r="11080" s="244" customFormat="1"/>
    <row r="11081" s="244" customFormat="1"/>
    <row r="11082" s="244" customFormat="1"/>
    <row r="11083" s="244" customFormat="1"/>
    <row r="11084" s="244" customFormat="1"/>
    <row r="11085" s="244" customFormat="1"/>
    <row r="11086" s="244" customFormat="1"/>
    <row r="11087" s="244" customFormat="1"/>
    <row r="11088" s="244" customFormat="1"/>
    <row r="11089" s="244" customFormat="1"/>
    <row r="11090" s="244" customFormat="1"/>
    <row r="11091" s="244" customFormat="1"/>
    <row r="11092" s="244" customFormat="1"/>
    <row r="11093" s="244" customFormat="1"/>
    <row r="11094" s="244" customFormat="1"/>
    <row r="11095" s="244" customFormat="1"/>
    <row r="11096" s="244" customFormat="1"/>
    <row r="11097" s="244" customFormat="1"/>
    <row r="11098" s="244" customFormat="1"/>
    <row r="11099" s="244" customFormat="1"/>
    <row r="11100" s="244" customFormat="1"/>
    <row r="11101" s="244" customFormat="1"/>
    <row r="11102" s="244" customFormat="1"/>
    <row r="11103" s="244" customFormat="1"/>
    <row r="11104" s="244" customFormat="1"/>
    <row r="11105" s="244" customFormat="1"/>
    <row r="11106" s="244" customFormat="1"/>
    <row r="11107" s="244" customFormat="1"/>
    <row r="11108" s="244" customFormat="1"/>
    <row r="11109" s="244" customFormat="1"/>
    <row r="11110" s="244" customFormat="1"/>
    <row r="11111" s="244" customFormat="1"/>
    <row r="11112" s="244" customFormat="1"/>
    <row r="11113" s="244" customFormat="1"/>
    <row r="11114" s="244" customFormat="1"/>
    <row r="11115" s="244" customFormat="1"/>
    <row r="11116" s="244" customFormat="1"/>
    <row r="11117" s="244" customFormat="1"/>
    <row r="11118" s="244" customFormat="1"/>
    <row r="11119" s="244" customFormat="1"/>
    <row r="11120" s="244" customFormat="1"/>
    <row r="11121" s="244" customFormat="1"/>
    <row r="11122" s="244" customFormat="1"/>
    <row r="11123" s="244" customFormat="1"/>
    <row r="11124" s="244" customFormat="1"/>
    <row r="11125" s="244" customFormat="1"/>
    <row r="11126" s="244" customFormat="1"/>
    <row r="11127" s="244" customFormat="1"/>
    <row r="11128" s="244" customFormat="1"/>
    <row r="11129" s="244" customFormat="1"/>
    <row r="11130" s="244" customFormat="1"/>
    <row r="11131" s="244" customFormat="1"/>
    <row r="11132" s="244" customFormat="1"/>
    <row r="11133" s="244" customFormat="1"/>
    <row r="11134" s="244" customFormat="1"/>
    <row r="11135" s="244" customFormat="1"/>
    <row r="11136" s="244" customFormat="1"/>
    <row r="11137" s="244" customFormat="1"/>
    <row r="11138" s="244" customFormat="1"/>
    <row r="11139" s="244" customFormat="1"/>
    <row r="11140" s="244" customFormat="1"/>
    <row r="11141" s="244" customFormat="1"/>
    <row r="11142" s="244" customFormat="1"/>
    <row r="11143" s="244" customFormat="1"/>
    <row r="11144" s="244" customFormat="1"/>
    <row r="11145" s="244" customFormat="1"/>
    <row r="11146" s="244" customFormat="1"/>
    <row r="11147" s="244" customFormat="1"/>
    <row r="11148" s="244" customFormat="1"/>
    <row r="11149" s="244" customFormat="1"/>
    <row r="11150" s="244" customFormat="1"/>
    <row r="11151" s="244" customFormat="1"/>
    <row r="11152" s="244" customFormat="1"/>
    <row r="11153" s="244" customFormat="1"/>
    <row r="11154" s="244" customFormat="1"/>
    <row r="11155" s="244" customFormat="1"/>
    <row r="11156" s="244" customFormat="1"/>
    <row r="11157" s="244" customFormat="1"/>
    <row r="11158" s="244" customFormat="1"/>
    <row r="11159" s="244" customFormat="1"/>
    <row r="11160" s="244" customFormat="1"/>
    <row r="11161" s="244" customFormat="1"/>
    <row r="11162" s="244" customFormat="1"/>
    <row r="11163" s="244" customFormat="1"/>
    <row r="11164" s="244" customFormat="1"/>
    <row r="11165" s="244" customFormat="1"/>
    <row r="11166" s="244" customFormat="1"/>
    <row r="11167" s="244" customFormat="1"/>
    <row r="11168" s="244" customFormat="1"/>
    <row r="11169" s="244" customFormat="1"/>
    <row r="11170" s="244" customFormat="1"/>
    <row r="11171" s="244" customFormat="1"/>
    <row r="11172" s="244" customFormat="1"/>
    <row r="11173" s="244" customFormat="1"/>
    <row r="11174" s="244" customFormat="1"/>
    <row r="11175" s="244" customFormat="1"/>
    <row r="11176" s="244" customFormat="1"/>
    <row r="11177" s="244" customFormat="1"/>
    <row r="11178" s="244" customFormat="1"/>
    <row r="11179" s="244" customFormat="1"/>
    <row r="11180" s="244" customFormat="1"/>
    <row r="11181" s="244" customFormat="1"/>
    <row r="11182" s="244" customFormat="1"/>
    <row r="11183" s="244" customFormat="1"/>
    <row r="11184" s="244" customFormat="1"/>
    <row r="11185" s="244" customFormat="1"/>
    <row r="11186" s="244" customFormat="1"/>
    <row r="11187" s="244" customFormat="1"/>
    <row r="11188" s="244" customFormat="1"/>
    <row r="11189" s="244" customFormat="1"/>
    <row r="11190" s="244" customFormat="1"/>
    <row r="11191" s="244" customFormat="1"/>
    <row r="11192" s="244" customFormat="1"/>
    <row r="11193" s="244" customFormat="1"/>
    <row r="11194" s="244" customFormat="1"/>
    <row r="11195" s="244" customFormat="1"/>
    <row r="11196" s="244" customFormat="1"/>
    <row r="11197" s="244" customFormat="1"/>
    <row r="11198" s="244" customFormat="1"/>
    <row r="11199" s="244" customFormat="1"/>
    <row r="11200" s="244" customFormat="1"/>
    <row r="11201" s="244" customFormat="1"/>
    <row r="11202" s="244" customFormat="1"/>
    <row r="11203" s="244" customFormat="1"/>
    <row r="11204" s="244" customFormat="1"/>
    <row r="11205" s="244" customFormat="1"/>
    <row r="11206" s="244" customFormat="1"/>
    <row r="11207" s="244" customFormat="1"/>
    <row r="11208" s="244" customFormat="1"/>
    <row r="11209" s="244" customFormat="1"/>
    <row r="11210" s="244" customFormat="1"/>
    <row r="11211" s="244" customFormat="1"/>
    <row r="11212" s="244" customFormat="1"/>
    <row r="11213" s="244" customFormat="1"/>
    <row r="11214" s="244" customFormat="1"/>
    <row r="11215" s="244" customFormat="1"/>
    <row r="11216" s="244" customFormat="1"/>
    <row r="11217" s="244" customFormat="1"/>
    <row r="11218" s="244" customFormat="1"/>
    <row r="11219" s="244" customFormat="1"/>
    <row r="11220" s="244" customFormat="1"/>
    <row r="11221" s="244" customFormat="1"/>
    <row r="11222" s="244" customFormat="1"/>
    <row r="11223" s="244" customFormat="1"/>
    <row r="11224" s="244" customFormat="1"/>
    <row r="11225" s="244" customFormat="1"/>
    <row r="11226" s="244" customFormat="1"/>
    <row r="11227" s="244" customFormat="1"/>
    <row r="11228" s="244" customFormat="1"/>
    <row r="11229" s="244" customFormat="1"/>
    <row r="11230" s="244" customFormat="1"/>
    <row r="11231" s="244" customFormat="1"/>
    <row r="11232" s="244" customFormat="1"/>
    <row r="11233" s="244" customFormat="1"/>
    <row r="11234" s="244" customFormat="1"/>
    <row r="11235" s="244" customFormat="1"/>
    <row r="11236" s="244" customFormat="1"/>
    <row r="11237" s="244" customFormat="1"/>
    <row r="11238" s="244" customFormat="1"/>
    <row r="11239" s="244" customFormat="1"/>
    <row r="11240" s="244" customFormat="1"/>
    <row r="11241" s="244" customFormat="1"/>
    <row r="11242" s="244" customFormat="1"/>
    <row r="11243" s="244" customFormat="1"/>
    <row r="11244" s="244" customFormat="1"/>
    <row r="11245" s="244" customFormat="1"/>
    <row r="11246" s="244" customFormat="1"/>
    <row r="11247" s="244" customFormat="1"/>
    <row r="11248" s="244" customFormat="1"/>
    <row r="11249" s="244" customFormat="1"/>
    <row r="11250" s="244" customFormat="1"/>
    <row r="11251" s="244" customFormat="1"/>
    <row r="11252" s="244" customFormat="1"/>
    <row r="11253" s="244" customFormat="1"/>
    <row r="11254" s="244" customFormat="1"/>
    <row r="11255" s="244" customFormat="1"/>
    <row r="11256" s="244" customFormat="1"/>
    <row r="11257" s="244" customFormat="1"/>
    <row r="11258" s="244" customFormat="1"/>
    <row r="11259" s="244" customFormat="1"/>
    <row r="11260" s="244" customFormat="1"/>
    <row r="11261" s="244" customFormat="1"/>
    <row r="11262" s="244" customFormat="1"/>
    <row r="11263" s="244" customFormat="1"/>
    <row r="11264" s="244" customFormat="1"/>
    <row r="11265" s="244" customFormat="1"/>
    <row r="11266" s="244" customFormat="1"/>
    <row r="11267" s="244" customFormat="1"/>
    <row r="11268" s="244" customFormat="1"/>
    <row r="11269" s="244" customFormat="1"/>
    <row r="11270" s="244" customFormat="1"/>
    <row r="11271" s="244" customFormat="1"/>
    <row r="11272" s="244" customFormat="1"/>
    <row r="11273" s="244" customFormat="1"/>
    <row r="11274" s="244" customFormat="1"/>
    <row r="11275" s="244" customFormat="1"/>
    <row r="11276" s="244" customFormat="1"/>
    <row r="11277" s="244" customFormat="1"/>
    <row r="11278" s="244" customFormat="1"/>
    <row r="11279" s="244" customFormat="1"/>
    <row r="11280" s="244" customFormat="1"/>
    <row r="11281" s="244" customFormat="1"/>
    <row r="11282" s="244" customFormat="1"/>
    <row r="11283" s="244" customFormat="1"/>
    <row r="11284" s="244" customFormat="1"/>
    <row r="11285" s="244" customFormat="1"/>
    <row r="11286" s="244" customFormat="1"/>
    <row r="11287" s="244" customFormat="1"/>
    <row r="11288" s="244" customFormat="1"/>
    <row r="11289" s="244" customFormat="1"/>
    <row r="11290" s="244" customFormat="1"/>
    <row r="11291" s="244" customFormat="1"/>
    <row r="11292" s="244" customFormat="1"/>
    <row r="11293" s="244" customFormat="1"/>
    <row r="11294" s="244" customFormat="1"/>
    <row r="11295" s="244" customFormat="1"/>
    <row r="11296" s="244" customFormat="1"/>
    <row r="11297" s="244" customFormat="1"/>
    <row r="11298" s="244" customFormat="1"/>
    <row r="11299" s="244" customFormat="1"/>
    <row r="11300" s="244" customFormat="1"/>
    <row r="11301" s="244" customFormat="1"/>
    <row r="11302" s="244" customFormat="1"/>
    <row r="11303" s="244" customFormat="1"/>
    <row r="11304" s="244" customFormat="1"/>
    <row r="11305" s="244" customFormat="1"/>
    <row r="11306" s="244" customFormat="1"/>
    <row r="11307" s="244" customFormat="1"/>
    <row r="11308" s="244" customFormat="1"/>
    <row r="11309" s="244" customFormat="1"/>
    <row r="11310" s="244" customFormat="1"/>
    <row r="11311" s="244" customFormat="1"/>
    <row r="11312" s="244" customFormat="1"/>
    <row r="11313" s="244" customFormat="1"/>
    <row r="11314" s="244" customFormat="1"/>
    <row r="11315" s="244" customFormat="1"/>
    <row r="11316" s="244" customFormat="1"/>
    <row r="11317" s="244" customFormat="1"/>
    <row r="11318" s="244" customFormat="1"/>
    <row r="11319" s="244" customFormat="1"/>
    <row r="11320" s="244" customFormat="1"/>
    <row r="11321" s="244" customFormat="1"/>
    <row r="11322" s="244" customFormat="1"/>
    <row r="11323" s="244" customFormat="1"/>
    <row r="11324" s="244" customFormat="1"/>
    <row r="11325" s="244" customFormat="1"/>
    <row r="11326" s="244" customFormat="1"/>
    <row r="11327" s="244" customFormat="1"/>
    <row r="11328" s="244" customFormat="1"/>
    <row r="11329" s="244" customFormat="1"/>
    <row r="11330" s="244" customFormat="1"/>
    <row r="11331" s="244" customFormat="1"/>
    <row r="11332" s="244" customFormat="1"/>
    <row r="11333" s="244" customFormat="1"/>
    <row r="11334" s="244" customFormat="1"/>
    <row r="11335" s="244" customFormat="1"/>
    <row r="11336" s="244" customFormat="1"/>
    <row r="11337" s="244" customFormat="1"/>
    <row r="11338" s="244" customFormat="1"/>
    <row r="11339" s="244" customFormat="1"/>
    <row r="11340" s="244" customFormat="1"/>
    <row r="11341" s="244" customFormat="1"/>
    <row r="11342" s="244" customFormat="1"/>
    <row r="11343" s="244" customFormat="1"/>
    <row r="11344" s="244" customFormat="1"/>
    <row r="11345" s="244" customFormat="1"/>
    <row r="11346" s="244" customFormat="1"/>
    <row r="11347" s="244" customFormat="1"/>
    <row r="11348" s="244" customFormat="1"/>
    <row r="11349" s="244" customFormat="1"/>
    <row r="11350" s="244" customFormat="1"/>
    <row r="11351" s="244" customFormat="1"/>
    <row r="11352" s="244" customFormat="1"/>
    <row r="11353" s="244" customFormat="1"/>
    <row r="11354" s="244" customFormat="1"/>
    <row r="11355" s="244" customFormat="1"/>
    <row r="11356" s="244" customFormat="1"/>
    <row r="11357" s="244" customFormat="1"/>
    <row r="11358" s="244" customFormat="1"/>
    <row r="11359" s="244" customFormat="1"/>
    <row r="11360" s="244" customFormat="1"/>
    <row r="11361" s="244" customFormat="1"/>
    <row r="11362" s="244" customFormat="1"/>
    <row r="11363" s="244" customFormat="1"/>
    <row r="11364" s="244" customFormat="1"/>
    <row r="11365" s="244" customFormat="1"/>
    <row r="11366" s="244" customFormat="1"/>
    <row r="11367" s="244" customFormat="1"/>
    <row r="11368" s="244" customFormat="1"/>
    <row r="11369" s="244" customFormat="1"/>
    <row r="11370" s="244" customFormat="1"/>
    <row r="11371" s="244" customFormat="1"/>
    <row r="11372" s="244" customFormat="1"/>
    <row r="11373" s="244" customFormat="1"/>
    <row r="11374" s="244" customFormat="1"/>
    <row r="11375" s="244" customFormat="1"/>
    <row r="11376" s="244" customFormat="1"/>
    <row r="11377" s="244" customFormat="1"/>
    <row r="11378" s="244" customFormat="1"/>
    <row r="11379" s="244" customFormat="1"/>
    <row r="11380" s="244" customFormat="1"/>
    <row r="11381" s="244" customFormat="1"/>
    <row r="11382" s="244" customFormat="1"/>
    <row r="11383" s="244" customFormat="1"/>
    <row r="11384" s="244" customFormat="1"/>
    <row r="11385" s="244" customFormat="1"/>
    <row r="11386" s="244" customFormat="1"/>
    <row r="11387" s="244" customFormat="1"/>
    <row r="11388" s="244" customFormat="1"/>
    <row r="11389" s="244" customFormat="1"/>
    <row r="11390" s="244" customFormat="1"/>
    <row r="11391" s="244" customFormat="1"/>
    <row r="11392" s="244" customFormat="1"/>
    <row r="11393" s="244" customFormat="1"/>
    <row r="11394" s="244" customFormat="1"/>
    <row r="11395" s="244" customFormat="1"/>
    <row r="11396" s="244" customFormat="1"/>
    <row r="11397" s="244" customFormat="1"/>
    <row r="11398" s="244" customFormat="1"/>
    <row r="11399" s="244" customFormat="1"/>
    <row r="11400" s="244" customFormat="1"/>
    <row r="11401" s="244" customFormat="1"/>
    <row r="11402" s="244" customFormat="1"/>
    <row r="11403" s="244" customFormat="1"/>
    <row r="11404" s="244" customFormat="1"/>
    <row r="11405" s="244" customFormat="1"/>
    <row r="11406" s="244" customFormat="1"/>
    <row r="11407" s="244" customFormat="1"/>
    <row r="11408" s="244" customFormat="1"/>
    <row r="11409" s="244" customFormat="1"/>
    <row r="11410" s="244" customFormat="1"/>
    <row r="11411" s="244" customFormat="1"/>
    <row r="11412" s="244" customFormat="1"/>
    <row r="11413" s="244" customFormat="1"/>
    <row r="11414" s="244" customFormat="1"/>
    <row r="11415" s="244" customFormat="1"/>
    <row r="11416" s="244" customFormat="1"/>
    <row r="11417" s="244" customFormat="1"/>
    <row r="11418" s="244" customFormat="1"/>
    <row r="11419" s="244" customFormat="1"/>
    <row r="11420" s="244" customFormat="1"/>
    <row r="11421" s="244" customFormat="1"/>
    <row r="11422" s="244" customFormat="1"/>
    <row r="11423" s="244" customFormat="1"/>
    <row r="11424" s="244" customFormat="1"/>
    <row r="11425" s="244" customFormat="1"/>
    <row r="11426" s="244" customFormat="1"/>
    <row r="11427" s="244" customFormat="1"/>
    <row r="11428" s="244" customFormat="1"/>
    <row r="11429" s="244" customFormat="1"/>
    <row r="11430" s="244" customFormat="1"/>
    <row r="11431" s="244" customFormat="1"/>
    <row r="11432" s="244" customFormat="1"/>
    <row r="11433" s="244" customFormat="1"/>
    <row r="11434" s="244" customFormat="1"/>
    <row r="11435" s="244" customFormat="1"/>
    <row r="11436" s="244" customFormat="1"/>
    <row r="11437" s="244" customFormat="1"/>
    <row r="11438" s="244" customFormat="1"/>
    <row r="11439" s="244" customFormat="1"/>
    <row r="11440" s="244" customFormat="1"/>
    <row r="11441" s="244" customFormat="1"/>
    <row r="11442" s="244" customFormat="1"/>
    <row r="11443" s="244" customFormat="1"/>
    <row r="11444" s="244" customFormat="1"/>
    <row r="11445" s="244" customFormat="1"/>
    <row r="11446" s="244" customFormat="1"/>
    <row r="11447" s="244" customFormat="1"/>
    <row r="11448" s="244" customFormat="1"/>
    <row r="11449" s="244" customFormat="1"/>
    <row r="11450" s="244" customFormat="1"/>
    <row r="11451" s="244" customFormat="1"/>
    <row r="11452" s="244" customFormat="1"/>
    <row r="11453" s="244" customFormat="1"/>
    <row r="11454" s="244" customFormat="1"/>
    <row r="11455" s="244" customFormat="1"/>
    <row r="11456" s="244" customFormat="1"/>
    <row r="11457" s="244" customFormat="1"/>
    <row r="11458" s="244" customFormat="1"/>
    <row r="11459" s="244" customFormat="1"/>
    <row r="11460" s="244" customFormat="1"/>
    <row r="11461" s="244" customFormat="1"/>
    <row r="11462" s="244" customFormat="1"/>
    <row r="11463" s="244" customFormat="1"/>
    <row r="11464" s="244" customFormat="1"/>
    <row r="11465" s="244" customFormat="1"/>
    <row r="11466" s="244" customFormat="1"/>
    <row r="11467" s="244" customFormat="1"/>
    <row r="11468" s="244" customFormat="1"/>
    <row r="11469" s="244" customFormat="1"/>
    <row r="11470" s="244" customFormat="1"/>
    <row r="11471" s="244" customFormat="1"/>
    <row r="11472" s="244" customFormat="1"/>
    <row r="11473" s="244" customFormat="1"/>
    <row r="11474" s="244" customFormat="1"/>
    <row r="11475" s="244" customFormat="1"/>
    <row r="11476" s="244" customFormat="1"/>
    <row r="11477" s="244" customFormat="1"/>
    <row r="11478" s="244" customFormat="1"/>
    <row r="11479" s="244" customFormat="1"/>
    <row r="11480" s="244" customFormat="1"/>
    <row r="11481" s="244" customFormat="1"/>
    <row r="11482" s="244" customFormat="1"/>
    <row r="11483" s="244" customFormat="1"/>
    <row r="11484" s="244" customFormat="1"/>
    <row r="11485" s="244" customFormat="1"/>
    <row r="11486" s="244" customFormat="1"/>
    <row r="11487" s="244" customFormat="1"/>
    <row r="11488" s="244" customFormat="1"/>
    <row r="11489" s="244" customFormat="1"/>
    <row r="11490" s="244" customFormat="1"/>
    <row r="11491" s="244" customFormat="1"/>
    <row r="11492" s="244" customFormat="1"/>
    <row r="11493" s="244" customFormat="1"/>
    <row r="11494" s="244" customFormat="1"/>
    <row r="11495" s="244" customFormat="1"/>
    <row r="11496" s="244" customFormat="1"/>
    <row r="11497" s="244" customFormat="1"/>
    <row r="11498" s="244" customFormat="1"/>
    <row r="11499" s="244" customFormat="1"/>
    <row r="11500" s="244" customFormat="1"/>
    <row r="11501" s="244" customFormat="1"/>
    <row r="11502" s="244" customFormat="1"/>
    <row r="11503" s="244" customFormat="1"/>
    <row r="11504" s="244" customFormat="1"/>
    <row r="11505" s="244" customFormat="1"/>
    <row r="11506" s="244" customFormat="1"/>
    <row r="11507" s="244" customFormat="1"/>
    <row r="11508" s="244" customFormat="1"/>
    <row r="11509" s="244" customFormat="1"/>
    <row r="11510" s="244" customFormat="1"/>
    <row r="11511" s="244" customFormat="1"/>
    <row r="11512" s="244" customFormat="1"/>
    <row r="11513" s="244" customFormat="1"/>
    <row r="11514" s="244" customFormat="1"/>
    <row r="11515" s="244" customFormat="1"/>
    <row r="11516" s="244" customFormat="1"/>
    <row r="11517" s="244" customFormat="1"/>
    <row r="11518" s="244" customFormat="1"/>
    <row r="11519" s="244" customFormat="1"/>
    <row r="11520" s="244" customFormat="1"/>
    <row r="11521" s="244" customFormat="1"/>
    <row r="11522" s="244" customFormat="1"/>
    <row r="11523" s="244" customFormat="1"/>
    <row r="11524" s="244" customFormat="1"/>
    <row r="11525" s="244" customFormat="1"/>
    <row r="11526" s="244" customFormat="1"/>
    <row r="11527" s="244" customFormat="1"/>
    <row r="11528" s="244" customFormat="1"/>
    <row r="11529" s="244" customFormat="1"/>
    <row r="11530" s="244" customFormat="1"/>
    <row r="11531" s="244" customFormat="1"/>
    <row r="11532" s="244" customFormat="1"/>
    <row r="11533" s="244" customFormat="1"/>
    <row r="11534" s="244" customFormat="1"/>
    <row r="11535" s="244" customFormat="1"/>
    <row r="11536" s="244" customFormat="1"/>
    <row r="11537" s="244" customFormat="1"/>
    <row r="11538" s="244" customFormat="1"/>
    <row r="11539" s="244" customFormat="1"/>
    <row r="11540" s="244" customFormat="1"/>
    <row r="11541" s="244" customFormat="1"/>
    <row r="11542" s="244" customFormat="1"/>
    <row r="11543" s="244" customFormat="1"/>
    <row r="11544" s="244" customFormat="1"/>
    <row r="11545" s="244" customFormat="1"/>
    <row r="11546" s="244" customFormat="1"/>
    <row r="11547" s="244" customFormat="1"/>
    <row r="11548" s="244" customFormat="1"/>
    <row r="11549" s="244" customFormat="1"/>
    <row r="11550" s="244" customFormat="1"/>
    <row r="11551" s="244" customFormat="1"/>
    <row r="11552" s="244" customFormat="1"/>
    <row r="11553" s="244" customFormat="1"/>
    <row r="11554" s="244" customFormat="1"/>
    <row r="11555" s="244" customFormat="1"/>
    <row r="11556" s="244" customFormat="1"/>
    <row r="11557" s="244" customFormat="1"/>
    <row r="11558" s="244" customFormat="1"/>
    <row r="11559" s="244" customFormat="1"/>
    <row r="11560" s="244" customFormat="1"/>
    <row r="11561" s="244" customFormat="1"/>
    <row r="11562" s="244" customFormat="1"/>
    <row r="11563" s="244" customFormat="1"/>
    <row r="11564" s="244" customFormat="1"/>
    <row r="11565" s="244" customFormat="1"/>
    <row r="11566" s="244" customFormat="1"/>
    <row r="11567" s="244" customFormat="1"/>
    <row r="11568" s="244" customFormat="1"/>
    <row r="11569" s="244" customFormat="1"/>
    <row r="11570" s="244" customFormat="1"/>
    <row r="11571" s="244" customFormat="1"/>
    <row r="11572" s="244" customFormat="1"/>
    <row r="11573" s="244" customFormat="1"/>
    <row r="11574" s="244" customFormat="1"/>
    <row r="11575" s="244" customFormat="1"/>
    <row r="11576" s="244" customFormat="1"/>
    <row r="11577" s="244" customFormat="1"/>
    <row r="11578" s="244" customFormat="1"/>
    <row r="11579" s="244" customFormat="1"/>
    <row r="11580" s="244" customFormat="1"/>
    <row r="11581" s="244" customFormat="1"/>
    <row r="11582" s="244" customFormat="1"/>
    <row r="11583" s="244" customFormat="1"/>
    <row r="11584" s="244" customFormat="1"/>
    <row r="11585" s="244" customFormat="1"/>
    <row r="11586" s="244" customFormat="1"/>
    <row r="11587" s="244" customFormat="1"/>
    <row r="11588" s="244" customFormat="1"/>
    <row r="11589" s="244" customFormat="1"/>
    <row r="11590" s="244" customFormat="1"/>
    <row r="11591" s="244" customFormat="1"/>
    <row r="11592" s="244" customFormat="1"/>
    <row r="11593" s="244" customFormat="1"/>
    <row r="11594" s="244" customFormat="1"/>
    <row r="11595" s="244" customFormat="1"/>
    <row r="11596" s="244" customFormat="1"/>
    <row r="11597" s="244" customFormat="1"/>
    <row r="11598" s="244" customFormat="1"/>
    <row r="11599" s="244" customFormat="1"/>
    <row r="11600" s="244" customFormat="1"/>
    <row r="11601" s="244" customFormat="1"/>
    <row r="11602" s="244" customFormat="1"/>
    <row r="11603" s="244" customFormat="1"/>
    <row r="11604" s="244" customFormat="1"/>
    <row r="11605" s="244" customFormat="1"/>
    <row r="11606" s="244" customFormat="1"/>
    <row r="11607" s="244" customFormat="1"/>
    <row r="11608" s="244" customFormat="1"/>
    <row r="11609" s="244" customFormat="1"/>
    <row r="11610" s="244" customFormat="1"/>
    <row r="11611" s="244" customFormat="1"/>
    <row r="11612" s="244" customFormat="1"/>
    <row r="11613" s="244" customFormat="1"/>
    <row r="11614" s="244" customFormat="1"/>
    <row r="11615" s="244" customFormat="1"/>
    <row r="11616" s="244" customFormat="1"/>
    <row r="11617" s="244" customFormat="1"/>
    <row r="11618" s="244" customFormat="1"/>
    <row r="11619" s="244" customFormat="1"/>
    <row r="11620" s="244" customFormat="1"/>
    <row r="11621" s="244" customFormat="1"/>
    <row r="11622" s="244" customFormat="1"/>
    <row r="11623" s="244" customFormat="1"/>
    <row r="11624" s="244" customFormat="1"/>
    <row r="11625" s="244" customFormat="1"/>
    <row r="11626" s="244" customFormat="1"/>
    <row r="11627" s="244" customFormat="1"/>
    <row r="11628" s="244" customFormat="1"/>
    <row r="11629" s="244" customFormat="1"/>
    <row r="11630" s="244" customFormat="1"/>
    <row r="11631" s="244" customFormat="1"/>
    <row r="11632" s="244" customFormat="1"/>
    <row r="11633" s="244" customFormat="1"/>
    <row r="11634" s="244" customFormat="1"/>
    <row r="11635" s="244" customFormat="1"/>
    <row r="11636" s="244" customFormat="1"/>
    <row r="11637" s="244" customFormat="1"/>
    <row r="11638" s="244" customFormat="1"/>
    <row r="11639" s="244" customFormat="1"/>
    <row r="11640" s="244" customFormat="1"/>
    <row r="11641" s="244" customFormat="1"/>
    <row r="11642" s="244" customFormat="1"/>
    <row r="11643" s="244" customFormat="1"/>
    <row r="11644" s="244" customFormat="1"/>
    <row r="11645" s="244" customFormat="1"/>
    <row r="11646" s="244" customFormat="1"/>
    <row r="11647" s="244" customFormat="1"/>
    <row r="11648" s="244" customFormat="1"/>
    <row r="11649" s="244" customFormat="1"/>
    <row r="11650" s="244" customFormat="1"/>
    <row r="11651" s="244" customFormat="1"/>
    <row r="11652" s="244" customFormat="1"/>
    <row r="11653" s="244" customFormat="1"/>
    <row r="11654" s="244" customFormat="1"/>
    <row r="11655" s="244" customFormat="1"/>
    <row r="11656" s="244" customFormat="1"/>
    <row r="11657" s="244" customFormat="1"/>
    <row r="11658" s="244" customFormat="1"/>
    <row r="11659" s="244" customFormat="1"/>
    <row r="11660" s="244" customFormat="1"/>
    <row r="11661" s="244" customFormat="1"/>
    <row r="11662" s="244" customFormat="1"/>
    <row r="11663" s="244" customFormat="1"/>
    <row r="11664" s="244" customFormat="1"/>
    <row r="11665" s="244" customFormat="1"/>
    <row r="11666" s="244" customFormat="1"/>
    <row r="11667" s="244" customFormat="1"/>
    <row r="11668" s="244" customFormat="1"/>
    <row r="11669" s="244" customFormat="1"/>
    <row r="11670" s="244" customFormat="1"/>
    <row r="11671" s="244" customFormat="1"/>
    <row r="11672" s="244" customFormat="1"/>
    <row r="11673" s="244" customFormat="1"/>
    <row r="11674" s="244" customFormat="1"/>
    <row r="11675" s="244" customFormat="1"/>
    <row r="11676" s="244" customFormat="1"/>
    <row r="11677" s="244" customFormat="1"/>
    <row r="11678" s="244" customFormat="1"/>
    <row r="11679" s="244" customFormat="1"/>
    <row r="11680" s="244" customFormat="1"/>
    <row r="11681" s="244" customFormat="1"/>
    <row r="11682" s="244" customFormat="1"/>
    <row r="11683" s="244" customFormat="1"/>
    <row r="11684" s="244" customFormat="1"/>
    <row r="11685" s="244" customFormat="1"/>
    <row r="11686" s="244" customFormat="1"/>
    <row r="11687" s="244" customFormat="1"/>
    <row r="11688" s="244" customFormat="1"/>
    <row r="11689" s="244" customFormat="1"/>
    <row r="11690" s="244" customFormat="1"/>
    <row r="11691" s="244" customFormat="1"/>
    <row r="11692" s="244" customFormat="1"/>
    <row r="11693" s="244" customFormat="1"/>
    <row r="11694" s="244" customFormat="1"/>
    <row r="11695" s="244" customFormat="1"/>
    <row r="11696" s="244" customFormat="1"/>
    <row r="11697" s="244" customFormat="1"/>
    <row r="11698" s="244" customFormat="1"/>
    <row r="11699" s="244" customFormat="1"/>
    <row r="11700" s="244" customFormat="1"/>
    <row r="11701" s="244" customFormat="1"/>
    <row r="11702" s="244" customFormat="1"/>
    <row r="11703" s="244" customFormat="1"/>
    <row r="11704" s="244" customFormat="1"/>
    <row r="11705" s="244" customFormat="1"/>
    <row r="11706" s="244" customFormat="1"/>
    <row r="11707" s="244" customFormat="1"/>
    <row r="11708" s="244" customFormat="1"/>
    <row r="11709" s="244" customFormat="1"/>
    <row r="11710" s="244" customFormat="1"/>
    <row r="11711" s="244" customFormat="1"/>
    <row r="11712" s="244" customFormat="1"/>
    <row r="11713" s="244" customFormat="1"/>
    <row r="11714" s="244" customFormat="1"/>
    <row r="11715" s="244" customFormat="1"/>
    <row r="11716" s="244" customFormat="1"/>
    <row r="11717" s="244" customFormat="1"/>
    <row r="11718" s="244" customFormat="1"/>
    <row r="11719" s="244" customFormat="1"/>
    <row r="11720" s="244" customFormat="1"/>
    <row r="11721" s="244" customFormat="1"/>
    <row r="11722" s="244" customFormat="1"/>
    <row r="11723" s="244" customFormat="1"/>
    <row r="11724" s="244" customFormat="1"/>
    <row r="11725" s="244" customFormat="1"/>
    <row r="11726" s="244" customFormat="1"/>
    <row r="11727" s="244" customFormat="1"/>
    <row r="11728" s="244" customFormat="1"/>
    <row r="11729" s="244" customFormat="1"/>
    <row r="11730" s="244" customFormat="1"/>
    <row r="11731" s="244" customFormat="1"/>
    <row r="11732" s="244" customFormat="1"/>
    <row r="11733" s="244" customFormat="1"/>
    <row r="11734" s="244" customFormat="1"/>
    <row r="11735" s="244" customFormat="1"/>
    <row r="11736" s="244" customFormat="1"/>
    <row r="11737" s="244" customFormat="1"/>
    <row r="11738" s="244" customFormat="1"/>
    <row r="11739" s="244" customFormat="1"/>
    <row r="11740" s="244" customFormat="1"/>
    <row r="11741" s="244" customFormat="1"/>
    <row r="11742" s="244" customFormat="1"/>
    <row r="11743" s="244" customFormat="1"/>
    <row r="11744" s="244" customFormat="1"/>
    <row r="11745" s="244" customFormat="1"/>
    <row r="11746" s="244" customFormat="1"/>
    <row r="11747" s="244" customFormat="1"/>
    <row r="11748" s="244" customFormat="1"/>
    <row r="11749" s="244" customFormat="1"/>
    <row r="11750" s="244" customFormat="1"/>
    <row r="11751" s="244" customFormat="1"/>
    <row r="11752" s="244" customFormat="1"/>
    <row r="11753" s="244" customFormat="1"/>
    <row r="11754" s="244" customFormat="1"/>
    <row r="11755" s="244" customFormat="1"/>
    <row r="11756" s="244" customFormat="1"/>
    <row r="11757" s="244" customFormat="1"/>
    <row r="11758" s="244" customFormat="1"/>
    <row r="11759" s="244" customFormat="1"/>
    <row r="11760" s="244" customFormat="1"/>
    <row r="11761" s="244" customFormat="1"/>
    <row r="11762" s="244" customFormat="1"/>
    <row r="11763" s="244" customFormat="1"/>
    <row r="11764" s="244" customFormat="1"/>
    <row r="11765" s="244" customFormat="1"/>
    <row r="11766" s="244" customFormat="1"/>
    <row r="11767" s="244" customFormat="1"/>
    <row r="11768" s="244" customFormat="1"/>
    <row r="11769" s="244" customFormat="1"/>
    <row r="11770" s="244" customFormat="1"/>
    <row r="11771" s="244" customFormat="1"/>
    <row r="11772" s="244" customFormat="1"/>
    <row r="11773" s="244" customFormat="1"/>
    <row r="11774" s="244" customFormat="1"/>
    <row r="11775" s="244" customFormat="1"/>
    <row r="11776" s="244" customFormat="1"/>
    <row r="11777" s="244" customFormat="1"/>
    <row r="11778" s="244" customFormat="1"/>
    <row r="11779" s="244" customFormat="1"/>
    <row r="11780" s="244" customFormat="1"/>
    <row r="11781" s="244" customFormat="1"/>
    <row r="11782" s="244" customFormat="1"/>
    <row r="11783" s="244" customFormat="1"/>
    <row r="11784" s="244" customFormat="1"/>
    <row r="11785" s="244" customFormat="1"/>
    <row r="11786" s="244" customFormat="1"/>
    <row r="11787" s="244" customFormat="1"/>
    <row r="11788" s="244" customFormat="1"/>
    <row r="11789" s="244" customFormat="1"/>
    <row r="11790" s="244" customFormat="1"/>
    <row r="11791" s="244" customFormat="1"/>
    <row r="11792" s="244" customFormat="1"/>
    <row r="11793" s="244" customFormat="1"/>
    <row r="11794" s="244" customFormat="1"/>
    <row r="11795" s="244" customFormat="1"/>
    <row r="11796" s="244" customFormat="1"/>
    <row r="11797" s="244" customFormat="1"/>
    <row r="11798" s="244" customFormat="1"/>
    <row r="11799" s="244" customFormat="1"/>
    <row r="11800" s="244" customFormat="1"/>
    <row r="11801" s="244" customFormat="1"/>
    <row r="11802" s="244" customFormat="1"/>
    <row r="11803" s="244" customFormat="1"/>
    <row r="11804" s="244" customFormat="1"/>
    <row r="11805" s="244" customFormat="1"/>
    <row r="11806" s="244" customFormat="1"/>
    <row r="11807" s="244" customFormat="1"/>
    <row r="11808" s="244" customFormat="1"/>
    <row r="11809" s="244" customFormat="1"/>
    <row r="11810" s="244" customFormat="1"/>
    <row r="11811" s="244" customFormat="1"/>
    <row r="11812" s="244" customFormat="1"/>
    <row r="11813" s="244" customFormat="1"/>
    <row r="11814" s="244" customFormat="1"/>
    <row r="11815" s="244" customFormat="1"/>
    <row r="11816" s="244" customFormat="1"/>
    <row r="11817" s="244" customFormat="1"/>
    <row r="11818" s="244" customFormat="1"/>
    <row r="11819" s="244" customFormat="1"/>
    <row r="11820" s="244" customFormat="1"/>
    <row r="11821" s="244" customFormat="1"/>
    <row r="11822" s="244" customFormat="1"/>
    <row r="11823" s="244" customFormat="1"/>
    <row r="11824" s="244" customFormat="1"/>
    <row r="11825" s="244" customFormat="1"/>
    <row r="11826" s="244" customFormat="1"/>
    <row r="11827" s="244" customFormat="1"/>
    <row r="11828" s="244" customFormat="1"/>
    <row r="11829" s="244" customFormat="1"/>
    <row r="11830" s="244" customFormat="1"/>
    <row r="11831" s="244" customFormat="1"/>
    <row r="11832" s="244" customFormat="1"/>
    <row r="11833" s="244" customFormat="1"/>
    <row r="11834" s="244" customFormat="1"/>
    <row r="11835" s="244" customFormat="1"/>
    <row r="11836" s="244" customFormat="1"/>
    <row r="11837" s="244" customFormat="1"/>
    <row r="11838" s="244" customFormat="1"/>
    <row r="11839" s="244" customFormat="1"/>
    <row r="11840" s="244" customFormat="1"/>
    <row r="11841" s="244" customFormat="1"/>
    <row r="11842" s="244" customFormat="1"/>
    <row r="11843" s="244" customFormat="1"/>
    <row r="11844" s="244" customFormat="1"/>
    <row r="11845" s="244" customFormat="1"/>
    <row r="11846" s="244" customFormat="1"/>
    <row r="11847" s="244" customFormat="1"/>
    <row r="11848" s="244" customFormat="1"/>
    <row r="11849" s="244" customFormat="1"/>
    <row r="11850" s="244" customFormat="1"/>
    <row r="11851" s="244" customFormat="1"/>
    <row r="11852" s="244" customFormat="1"/>
    <row r="11853" s="244" customFormat="1"/>
    <row r="11854" s="244" customFormat="1"/>
    <row r="11855" s="244" customFormat="1"/>
    <row r="11856" s="244" customFormat="1"/>
    <row r="11857" s="244" customFormat="1"/>
    <row r="11858" s="244" customFormat="1"/>
    <row r="11859" s="244" customFormat="1"/>
    <row r="11860" s="244" customFormat="1"/>
    <row r="11861" s="244" customFormat="1"/>
    <row r="11862" s="244" customFormat="1"/>
    <row r="11863" s="244" customFormat="1"/>
    <row r="11864" s="244" customFormat="1"/>
    <row r="11865" s="244" customFormat="1"/>
    <row r="11866" s="244" customFormat="1"/>
    <row r="11867" s="244" customFormat="1"/>
    <row r="11868" s="244" customFormat="1"/>
    <row r="11869" s="244" customFormat="1"/>
    <row r="11870" s="244" customFormat="1"/>
    <row r="11871" s="244" customFormat="1"/>
    <row r="11872" s="244" customFormat="1"/>
    <row r="11873" s="244" customFormat="1"/>
    <row r="11874" s="244" customFormat="1"/>
    <row r="11875" s="244" customFormat="1"/>
    <row r="11876" s="244" customFormat="1"/>
    <row r="11877" s="244" customFormat="1"/>
    <row r="11878" s="244" customFormat="1"/>
    <row r="11879" s="244" customFormat="1"/>
    <row r="11880" s="244" customFormat="1"/>
    <row r="11881" s="244" customFormat="1"/>
    <row r="11882" s="244" customFormat="1"/>
    <row r="11883" s="244" customFormat="1"/>
    <row r="11884" s="244" customFormat="1"/>
    <row r="11885" s="244" customFormat="1"/>
    <row r="11886" s="244" customFormat="1"/>
    <row r="11887" s="244" customFormat="1"/>
    <row r="11888" s="244" customFormat="1"/>
    <row r="11889" s="244" customFormat="1"/>
    <row r="11890" s="244" customFormat="1"/>
    <row r="11891" s="244" customFormat="1"/>
    <row r="11892" s="244" customFormat="1"/>
    <row r="11893" s="244" customFormat="1"/>
    <row r="11894" s="244" customFormat="1"/>
    <row r="11895" s="244" customFormat="1"/>
    <row r="11896" s="244" customFormat="1"/>
    <row r="11897" s="244" customFormat="1"/>
    <row r="11898" s="244" customFormat="1"/>
    <row r="11899" s="244" customFormat="1"/>
    <row r="11900" s="244" customFormat="1"/>
    <row r="11901" s="244" customFormat="1"/>
    <row r="11902" s="244" customFormat="1"/>
    <row r="11903" s="244" customFormat="1"/>
    <row r="11904" s="244" customFormat="1"/>
    <row r="11905" s="244" customFormat="1"/>
    <row r="11906" s="244" customFormat="1"/>
    <row r="11907" s="244" customFormat="1"/>
    <row r="11908" s="244" customFormat="1"/>
    <row r="11909" s="244" customFormat="1"/>
    <row r="11910" s="244" customFormat="1"/>
    <row r="11911" s="244" customFormat="1"/>
    <row r="11912" s="244" customFormat="1"/>
    <row r="11913" s="244" customFormat="1"/>
    <row r="11914" s="244" customFormat="1"/>
    <row r="11915" s="244" customFormat="1"/>
    <row r="11916" s="244" customFormat="1"/>
    <row r="11917" s="244" customFormat="1"/>
    <row r="11918" s="244" customFormat="1"/>
    <row r="11919" s="244" customFormat="1"/>
    <row r="11920" s="244" customFormat="1"/>
    <row r="11921" s="244" customFormat="1"/>
    <row r="11922" s="244" customFormat="1"/>
    <row r="11923" s="244" customFormat="1"/>
    <row r="11924" s="244" customFormat="1"/>
    <row r="11925" s="244" customFormat="1"/>
    <row r="11926" s="244" customFormat="1"/>
    <row r="11927" s="244" customFormat="1"/>
    <row r="11928" s="244" customFormat="1"/>
    <row r="11929" s="244" customFormat="1"/>
    <row r="11930" s="244" customFormat="1"/>
    <row r="11931" s="244" customFormat="1"/>
    <row r="11932" s="244" customFormat="1"/>
    <row r="11933" s="244" customFormat="1"/>
    <row r="11934" s="244" customFormat="1"/>
    <row r="11935" s="244" customFormat="1"/>
    <row r="11936" s="244" customFormat="1"/>
    <row r="11937" s="244" customFormat="1"/>
    <row r="11938" s="244" customFormat="1"/>
    <row r="11939" s="244" customFormat="1"/>
    <row r="11940" s="244" customFormat="1"/>
    <row r="11941" s="244" customFormat="1"/>
    <row r="11942" s="244" customFormat="1"/>
    <row r="11943" s="244" customFormat="1"/>
    <row r="11944" s="244" customFormat="1"/>
    <row r="11945" s="244" customFormat="1"/>
    <row r="11946" s="244" customFormat="1"/>
    <row r="11947" s="244" customFormat="1"/>
    <row r="11948" s="244" customFormat="1"/>
    <row r="11949" s="244" customFormat="1"/>
    <row r="11950" s="244" customFormat="1"/>
    <row r="11951" s="244" customFormat="1"/>
    <row r="11952" s="244" customFormat="1"/>
    <row r="11953" s="244" customFormat="1"/>
    <row r="11954" s="244" customFormat="1"/>
    <row r="11955" s="244" customFormat="1"/>
    <row r="11956" s="244" customFormat="1"/>
    <row r="11957" s="244" customFormat="1"/>
    <row r="11958" s="244" customFormat="1"/>
    <row r="11959" s="244" customFormat="1"/>
    <row r="11960" s="244" customFormat="1"/>
    <row r="11961" s="244" customFormat="1"/>
    <row r="11962" s="244" customFormat="1"/>
    <row r="11963" s="244" customFormat="1"/>
    <row r="11964" s="244" customFormat="1"/>
    <row r="11965" s="244" customFormat="1"/>
    <row r="11966" s="244" customFormat="1"/>
    <row r="11967" s="244" customFormat="1"/>
    <row r="11968" s="244" customFormat="1"/>
    <row r="11969" s="244" customFormat="1"/>
    <row r="11970" s="244" customFormat="1"/>
    <row r="11971" s="244" customFormat="1"/>
    <row r="11972" s="244" customFormat="1"/>
    <row r="11973" s="244" customFormat="1"/>
    <row r="11974" s="244" customFormat="1"/>
    <row r="11975" s="244" customFormat="1"/>
    <row r="11976" s="244" customFormat="1"/>
    <row r="11977" s="244" customFormat="1"/>
    <row r="11978" s="244" customFormat="1"/>
    <row r="11979" s="244" customFormat="1"/>
    <row r="11980" s="244" customFormat="1"/>
    <row r="11981" s="244" customFormat="1"/>
    <row r="11982" s="244" customFormat="1"/>
    <row r="11983" s="244" customFormat="1"/>
    <row r="11984" s="244" customFormat="1"/>
    <row r="11985" s="244" customFormat="1"/>
    <row r="11986" s="244" customFormat="1"/>
    <row r="11987" s="244" customFormat="1"/>
    <row r="11988" s="244" customFormat="1"/>
    <row r="11989" s="244" customFormat="1"/>
    <row r="11990" s="244" customFormat="1"/>
    <row r="11991" s="244" customFormat="1"/>
    <row r="11992" s="244" customFormat="1"/>
    <row r="11993" s="244" customFormat="1"/>
    <row r="11994" s="244" customFormat="1"/>
    <row r="11995" s="244" customFormat="1"/>
    <row r="11996" s="244" customFormat="1"/>
    <row r="11997" s="244" customFormat="1"/>
    <row r="11998" s="244" customFormat="1"/>
    <row r="11999" s="244" customFormat="1"/>
    <row r="12000" s="244" customFormat="1"/>
    <row r="12001" s="244" customFormat="1"/>
    <row r="12002" s="244" customFormat="1"/>
    <row r="12003" s="244" customFormat="1"/>
    <row r="12004" s="244" customFormat="1"/>
    <row r="12005" s="244" customFormat="1"/>
    <row r="12006" s="244" customFormat="1"/>
    <row r="12007" s="244" customFormat="1"/>
    <row r="12008" s="244" customFormat="1"/>
    <row r="12009" s="244" customFormat="1"/>
    <row r="12010" s="244" customFormat="1"/>
    <row r="12011" s="244" customFormat="1"/>
    <row r="12012" s="244" customFormat="1"/>
    <row r="12013" s="244" customFormat="1"/>
    <row r="12014" s="244" customFormat="1"/>
    <row r="12015" s="244" customFormat="1"/>
    <row r="12016" s="244" customFormat="1"/>
    <row r="12017" s="244" customFormat="1"/>
    <row r="12018" s="244" customFormat="1"/>
    <row r="12019" s="244" customFormat="1"/>
    <row r="12020" s="244" customFormat="1"/>
    <row r="12021" s="244" customFormat="1"/>
    <row r="12022" s="244" customFormat="1"/>
    <row r="12023" s="244" customFormat="1"/>
    <row r="12024" s="244" customFormat="1"/>
    <row r="12025" s="244" customFormat="1"/>
    <row r="12026" s="244" customFormat="1"/>
    <row r="12027" s="244" customFormat="1"/>
    <row r="12028" s="244" customFormat="1"/>
    <row r="12029" s="244" customFormat="1"/>
    <row r="12030" s="244" customFormat="1"/>
    <row r="12031" s="244" customFormat="1"/>
    <row r="12032" s="244" customFormat="1"/>
    <row r="12033" s="244" customFormat="1"/>
    <row r="12034" s="244" customFormat="1"/>
    <row r="12035" s="244" customFormat="1"/>
    <row r="12036" s="244" customFormat="1"/>
    <row r="12037" s="244" customFormat="1"/>
    <row r="12038" s="244" customFormat="1"/>
    <row r="12039" s="244" customFormat="1"/>
    <row r="12040" s="244" customFormat="1"/>
    <row r="12041" s="244" customFormat="1"/>
    <row r="12042" s="244" customFormat="1"/>
    <row r="12043" s="244" customFormat="1"/>
    <row r="12044" s="244" customFormat="1"/>
    <row r="12045" s="244" customFormat="1"/>
    <row r="12046" s="244" customFormat="1"/>
    <row r="12047" s="244" customFormat="1"/>
    <row r="12048" s="244" customFormat="1"/>
    <row r="12049" s="244" customFormat="1"/>
    <row r="12050" s="244" customFormat="1"/>
    <row r="12051" s="244" customFormat="1"/>
    <row r="12052" s="244" customFormat="1"/>
    <row r="12053" s="244" customFormat="1"/>
    <row r="12054" s="244" customFormat="1"/>
    <row r="12055" s="244" customFormat="1"/>
    <row r="12056" s="244" customFormat="1"/>
    <row r="12057" s="244" customFormat="1"/>
    <row r="12058" s="244" customFormat="1"/>
    <row r="12059" s="244" customFormat="1"/>
    <row r="12060" s="244" customFormat="1"/>
    <row r="12061" s="244" customFormat="1"/>
    <row r="12062" s="244" customFormat="1"/>
    <row r="12063" s="244" customFormat="1"/>
    <row r="12064" s="244" customFormat="1"/>
    <row r="12065" s="244" customFormat="1"/>
    <row r="12066" s="244" customFormat="1"/>
    <row r="12067" s="244" customFormat="1"/>
    <row r="12068" s="244" customFormat="1"/>
    <row r="12069" s="244" customFormat="1"/>
    <row r="12070" s="244" customFormat="1"/>
    <row r="12071" s="244" customFormat="1"/>
    <row r="12072" s="244" customFormat="1"/>
    <row r="12073" s="244" customFormat="1"/>
    <row r="12074" s="244" customFormat="1"/>
    <row r="12075" s="244" customFormat="1"/>
    <row r="12076" s="244" customFormat="1"/>
    <row r="12077" s="244" customFormat="1"/>
    <row r="12078" s="244" customFormat="1"/>
    <row r="12079" s="244" customFormat="1"/>
    <row r="12080" s="244" customFormat="1"/>
    <row r="12081" s="244" customFormat="1"/>
    <row r="12082" s="244" customFormat="1"/>
    <row r="12083" s="244" customFormat="1"/>
    <row r="12084" s="244" customFormat="1"/>
    <row r="12085" s="244" customFormat="1"/>
    <row r="12086" s="244" customFormat="1"/>
    <row r="12087" s="244" customFormat="1"/>
    <row r="12088" s="244" customFormat="1"/>
    <row r="12089" s="244" customFormat="1"/>
    <row r="12090" s="244" customFormat="1"/>
    <row r="12091" s="244" customFormat="1"/>
    <row r="12092" s="244" customFormat="1"/>
    <row r="12093" s="244" customFormat="1"/>
    <row r="12094" s="244" customFormat="1"/>
    <row r="12095" s="244" customFormat="1"/>
    <row r="12096" s="244" customFormat="1"/>
    <row r="12097" s="244" customFormat="1"/>
    <row r="12098" s="244" customFormat="1"/>
    <row r="12099" s="244" customFormat="1"/>
    <row r="12100" s="244" customFormat="1"/>
    <row r="12101" s="244" customFormat="1"/>
    <row r="12102" s="244" customFormat="1"/>
    <row r="12103" s="244" customFormat="1"/>
    <row r="12104" s="244" customFormat="1"/>
    <row r="12105" s="244" customFormat="1"/>
    <row r="12106" s="244" customFormat="1"/>
    <row r="12107" s="244" customFormat="1"/>
    <row r="12108" s="244" customFormat="1"/>
    <row r="12109" s="244" customFormat="1"/>
    <row r="12110" s="244" customFormat="1"/>
    <row r="12111" s="244" customFormat="1"/>
    <row r="12112" s="244" customFormat="1"/>
    <row r="12113" s="244" customFormat="1"/>
    <row r="12114" s="244" customFormat="1"/>
    <row r="12115" s="244" customFormat="1"/>
    <row r="12116" s="244" customFormat="1"/>
    <row r="12117" s="244" customFormat="1"/>
    <row r="12118" s="244" customFormat="1"/>
    <row r="12119" s="244" customFormat="1"/>
    <row r="12120" s="244" customFormat="1"/>
    <row r="12121" s="244" customFormat="1"/>
    <row r="12122" s="244" customFormat="1"/>
    <row r="12123" s="244" customFormat="1"/>
    <row r="12124" s="244" customFormat="1"/>
    <row r="12125" s="244" customFormat="1"/>
    <row r="12126" s="244" customFormat="1"/>
    <row r="12127" s="244" customFormat="1"/>
    <row r="12128" s="244" customFormat="1"/>
    <row r="12129" s="244" customFormat="1"/>
    <row r="12130" s="244" customFormat="1"/>
    <row r="12131" s="244" customFormat="1"/>
    <row r="12132" s="244" customFormat="1"/>
    <row r="12133" s="244" customFormat="1"/>
    <row r="12134" s="244" customFormat="1"/>
    <row r="12135" s="244" customFormat="1"/>
    <row r="12136" s="244" customFormat="1"/>
    <row r="12137" s="244" customFormat="1"/>
    <row r="12138" s="244" customFormat="1"/>
    <row r="12139" s="244" customFormat="1"/>
    <row r="12140" s="244" customFormat="1"/>
    <row r="12141" s="244" customFormat="1"/>
    <row r="12142" s="244" customFormat="1"/>
    <row r="12143" s="244" customFormat="1"/>
    <row r="12144" s="244" customFormat="1"/>
    <row r="12145" s="244" customFormat="1"/>
    <row r="12146" s="244" customFormat="1"/>
    <row r="12147" s="244" customFormat="1"/>
    <row r="12148" s="244" customFormat="1"/>
    <row r="12149" s="244" customFormat="1"/>
    <row r="12150" s="244" customFormat="1"/>
    <row r="12151" s="244" customFormat="1"/>
    <row r="12152" s="244" customFormat="1"/>
    <row r="12153" s="244" customFormat="1"/>
    <row r="12154" s="244" customFormat="1"/>
    <row r="12155" s="244" customFormat="1"/>
    <row r="12156" s="244" customFormat="1"/>
    <row r="12157" s="244" customFormat="1"/>
    <row r="12158" s="244" customFormat="1"/>
    <row r="12159" s="244" customFormat="1"/>
    <row r="12160" s="244" customFormat="1"/>
    <row r="12161" s="244" customFormat="1"/>
    <row r="12162" s="244" customFormat="1"/>
    <row r="12163" s="244" customFormat="1"/>
    <row r="12164" s="244" customFormat="1"/>
    <row r="12165" s="244" customFormat="1"/>
    <row r="12166" s="244" customFormat="1"/>
    <row r="12167" s="244" customFormat="1"/>
    <row r="12168" s="244" customFormat="1"/>
    <row r="12169" s="244" customFormat="1"/>
    <row r="12170" s="244" customFormat="1"/>
    <row r="12171" s="244" customFormat="1"/>
    <row r="12172" s="244" customFormat="1"/>
    <row r="12173" s="244" customFormat="1"/>
    <row r="12174" s="244" customFormat="1"/>
    <row r="12175" s="244" customFormat="1"/>
    <row r="12176" s="244" customFormat="1"/>
    <row r="12177" s="244" customFormat="1"/>
    <row r="12178" s="244" customFormat="1"/>
    <row r="12179" s="244" customFormat="1"/>
    <row r="12180" s="244" customFormat="1"/>
    <row r="12181" s="244" customFormat="1"/>
    <row r="12182" s="244" customFormat="1"/>
    <row r="12183" s="244" customFormat="1"/>
    <row r="12184" s="244" customFormat="1"/>
    <row r="12185" s="244" customFormat="1"/>
    <row r="12186" s="244" customFormat="1"/>
    <row r="12187" s="244" customFormat="1"/>
    <row r="12188" s="244" customFormat="1"/>
    <row r="12189" s="244" customFormat="1"/>
    <row r="12190" s="244" customFormat="1"/>
    <row r="12191" s="244" customFormat="1"/>
    <row r="12192" s="244" customFormat="1"/>
    <row r="12193" s="244" customFormat="1"/>
    <row r="12194" s="244" customFormat="1"/>
    <row r="12195" s="244" customFormat="1"/>
    <row r="12196" s="244" customFormat="1"/>
    <row r="12197" s="244" customFormat="1"/>
    <row r="12198" s="244" customFormat="1"/>
    <row r="12199" s="244" customFormat="1"/>
    <row r="12200" s="244" customFormat="1"/>
    <row r="12201" s="244" customFormat="1"/>
    <row r="12202" s="244" customFormat="1"/>
    <row r="12203" s="244" customFormat="1"/>
    <row r="12204" s="244" customFormat="1"/>
    <row r="12205" s="244" customFormat="1"/>
    <row r="12206" s="244" customFormat="1"/>
    <row r="12207" s="244" customFormat="1"/>
    <row r="12208" s="244" customFormat="1"/>
    <row r="12209" s="244" customFormat="1"/>
    <row r="12210" s="244" customFormat="1"/>
    <row r="12211" s="244" customFormat="1"/>
    <row r="12212" s="244" customFormat="1"/>
    <row r="12213" s="244" customFormat="1"/>
    <row r="12214" s="244" customFormat="1"/>
    <row r="12215" s="244" customFormat="1"/>
    <row r="12216" s="244" customFormat="1"/>
    <row r="12217" s="244" customFormat="1"/>
    <row r="12218" s="244" customFormat="1"/>
    <row r="12219" s="244" customFormat="1"/>
    <row r="12220" s="244" customFormat="1"/>
    <row r="12221" s="244" customFormat="1"/>
    <row r="12222" s="244" customFormat="1"/>
    <row r="12223" s="244" customFormat="1"/>
    <row r="12224" s="244" customFormat="1"/>
    <row r="12225" s="244" customFormat="1"/>
    <row r="12226" s="244" customFormat="1"/>
    <row r="12227" s="244" customFormat="1"/>
    <row r="12228" s="244" customFormat="1"/>
    <row r="12229" s="244" customFormat="1"/>
    <row r="12230" s="244" customFormat="1"/>
    <row r="12231" s="244" customFormat="1"/>
    <row r="12232" s="244" customFormat="1"/>
    <row r="12233" s="244" customFormat="1"/>
    <row r="12234" s="244" customFormat="1"/>
    <row r="12235" s="244" customFormat="1"/>
    <row r="12236" s="244" customFormat="1"/>
    <row r="12237" s="244" customFormat="1"/>
    <row r="12238" s="244" customFormat="1"/>
    <row r="12239" s="244" customFormat="1"/>
    <row r="12240" s="244" customFormat="1"/>
    <row r="12241" s="244" customFormat="1"/>
    <row r="12242" s="244" customFormat="1"/>
    <row r="12243" s="244" customFormat="1"/>
    <row r="12244" s="244" customFormat="1"/>
    <row r="12245" s="244" customFormat="1"/>
    <row r="12246" s="244" customFormat="1"/>
    <row r="12247" s="244" customFormat="1"/>
    <row r="12248" s="244" customFormat="1"/>
    <row r="12249" s="244" customFormat="1"/>
    <row r="12250" s="244" customFormat="1"/>
    <row r="12251" s="244" customFormat="1"/>
    <row r="12252" s="244" customFormat="1"/>
    <row r="12253" s="244" customFormat="1"/>
    <row r="12254" s="244" customFormat="1"/>
    <row r="12255" s="244" customFormat="1"/>
    <row r="12256" s="244" customFormat="1"/>
    <row r="12257" s="244" customFormat="1"/>
    <row r="12258" s="244" customFormat="1"/>
    <row r="12259" s="244" customFormat="1"/>
    <row r="12260" s="244" customFormat="1"/>
    <row r="12261" s="244" customFormat="1"/>
    <row r="12262" s="244" customFormat="1"/>
    <row r="12263" s="244" customFormat="1"/>
    <row r="12264" s="244" customFormat="1"/>
    <row r="12265" s="244" customFormat="1"/>
    <row r="12266" s="244" customFormat="1"/>
    <row r="12267" s="244" customFormat="1"/>
    <row r="12268" s="244" customFormat="1"/>
    <row r="12269" s="244" customFormat="1"/>
    <row r="12270" s="244" customFormat="1"/>
    <row r="12271" s="244" customFormat="1"/>
    <row r="12272" s="244" customFormat="1"/>
    <row r="12273" s="244" customFormat="1"/>
    <row r="12274" s="244" customFormat="1"/>
    <row r="12275" s="244" customFormat="1"/>
    <row r="12276" s="244" customFormat="1"/>
    <row r="12277" s="244" customFormat="1"/>
    <row r="12278" s="244" customFormat="1"/>
    <row r="12279" s="244" customFormat="1"/>
    <row r="12280" s="244" customFormat="1"/>
    <row r="12281" s="244" customFormat="1"/>
    <row r="12282" s="244" customFormat="1"/>
    <row r="12283" s="244" customFormat="1"/>
    <row r="12284" s="244" customFormat="1"/>
    <row r="12285" s="244" customFormat="1"/>
    <row r="12286" s="244" customFormat="1"/>
    <row r="12287" s="244" customFormat="1"/>
    <row r="12288" s="244" customFormat="1"/>
    <row r="12289" s="244" customFormat="1"/>
    <row r="12290" s="244" customFormat="1"/>
    <row r="12291" s="244" customFormat="1"/>
    <row r="12292" s="244" customFormat="1"/>
    <row r="12293" s="244" customFormat="1"/>
    <row r="12294" s="244" customFormat="1"/>
    <row r="12295" s="244" customFormat="1"/>
    <row r="12296" s="244" customFormat="1"/>
    <row r="12297" s="244" customFormat="1"/>
    <row r="12298" s="244" customFormat="1"/>
    <row r="12299" s="244" customFormat="1"/>
    <row r="12300" s="244" customFormat="1"/>
    <row r="12301" s="244" customFormat="1"/>
    <row r="12302" s="244" customFormat="1"/>
    <row r="12303" s="244" customFormat="1"/>
    <row r="12304" s="244" customFormat="1"/>
    <row r="12305" s="244" customFormat="1"/>
    <row r="12306" s="244" customFormat="1"/>
    <row r="12307" s="244" customFormat="1"/>
    <row r="12308" s="244" customFormat="1"/>
    <row r="12309" s="244" customFormat="1"/>
    <row r="12310" s="244" customFormat="1"/>
    <row r="12311" s="244" customFormat="1"/>
    <row r="12312" s="244" customFormat="1"/>
    <row r="12313" s="244" customFormat="1"/>
    <row r="12314" s="244" customFormat="1"/>
    <row r="12315" s="244" customFormat="1"/>
    <row r="12316" s="244" customFormat="1"/>
    <row r="12317" s="244" customFormat="1"/>
    <row r="12318" s="244" customFormat="1"/>
    <row r="12319" s="244" customFormat="1"/>
    <row r="12320" s="244" customFormat="1"/>
    <row r="12321" s="244" customFormat="1"/>
    <row r="12322" s="244" customFormat="1"/>
    <row r="12323" s="244" customFormat="1"/>
    <row r="12324" s="244" customFormat="1"/>
    <row r="12325" s="244" customFormat="1"/>
    <row r="12326" s="244" customFormat="1"/>
    <row r="12327" s="244" customFormat="1"/>
    <row r="12328" s="244" customFormat="1"/>
    <row r="12329" s="244" customFormat="1"/>
    <row r="12330" s="244" customFormat="1"/>
    <row r="12331" s="244" customFormat="1"/>
    <row r="12332" s="244" customFormat="1"/>
    <row r="12333" s="244" customFormat="1"/>
    <row r="12334" s="244" customFormat="1"/>
    <row r="12335" s="244" customFormat="1"/>
    <row r="12336" s="244" customFormat="1"/>
    <row r="12337" s="244" customFormat="1"/>
    <row r="12338" s="244" customFormat="1"/>
    <row r="12339" s="244" customFormat="1"/>
    <row r="12340" s="244" customFormat="1"/>
    <row r="12341" s="244" customFormat="1"/>
    <row r="12342" s="244" customFormat="1"/>
    <row r="12343" s="244" customFormat="1"/>
    <row r="12344" s="244" customFormat="1"/>
    <row r="12345" s="244" customFormat="1"/>
    <row r="12346" s="244" customFormat="1"/>
    <row r="12347" s="244" customFormat="1"/>
    <row r="12348" s="244" customFormat="1"/>
    <row r="12349" s="244" customFormat="1"/>
    <row r="12350" s="244" customFormat="1"/>
    <row r="12351" s="244" customFormat="1"/>
    <row r="12352" s="244" customFormat="1"/>
    <row r="12353" s="244" customFormat="1"/>
    <row r="12354" s="244" customFormat="1"/>
    <row r="12355" s="244" customFormat="1"/>
    <row r="12356" s="244" customFormat="1"/>
    <row r="12357" s="244" customFormat="1"/>
    <row r="12358" s="244" customFormat="1"/>
    <row r="12359" s="244" customFormat="1"/>
    <row r="12360" s="244" customFormat="1"/>
    <row r="12361" s="244" customFormat="1"/>
    <row r="12362" s="244" customFormat="1"/>
    <row r="12363" s="244" customFormat="1"/>
    <row r="12364" s="244" customFormat="1"/>
    <row r="12365" s="244" customFormat="1"/>
    <row r="12366" s="244" customFormat="1"/>
    <row r="12367" s="244" customFormat="1"/>
    <row r="12368" s="244" customFormat="1"/>
    <row r="12369" s="244" customFormat="1"/>
    <row r="12370" s="244" customFormat="1"/>
    <row r="12371" s="244" customFormat="1"/>
    <row r="12372" s="244" customFormat="1"/>
    <row r="12373" s="244" customFormat="1"/>
    <row r="12374" s="244" customFormat="1"/>
    <row r="12375" s="244" customFormat="1"/>
    <row r="12376" s="244" customFormat="1"/>
    <row r="12377" s="244" customFormat="1"/>
    <row r="12378" s="244" customFormat="1"/>
    <row r="12379" s="244" customFormat="1"/>
    <row r="12380" s="244" customFormat="1"/>
    <row r="12381" s="244" customFormat="1"/>
    <row r="12382" s="244" customFormat="1"/>
    <row r="12383" s="244" customFormat="1"/>
    <row r="12384" s="244" customFormat="1"/>
    <row r="12385" s="244" customFormat="1"/>
    <row r="12386" s="244" customFormat="1"/>
    <row r="12387" s="244" customFormat="1"/>
    <row r="12388" s="244" customFormat="1"/>
    <row r="12389" s="244" customFormat="1"/>
    <row r="12390" s="244" customFormat="1"/>
    <row r="12391" s="244" customFormat="1"/>
    <row r="12392" s="244" customFormat="1"/>
    <row r="12393" s="244" customFormat="1"/>
    <row r="12394" s="244" customFormat="1"/>
    <row r="12395" s="244" customFormat="1"/>
    <row r="12396" s="244" customFormat="1"/>
    <row r="12397" s="244" customFormat="1"/>
    <row r="12398" s="244" customFormat="1"/>
    <row r="12399" s="244" customFormat="1"/>
    <row r="12400" s="244" customFormat="1"/>
    <row r="12401" s="244" customFormat="1"/>
    <row r="12402" s="244" customFormat="1"/>
    <row r="12403" s="244" customFormat="1"/>
    <row r="12404" s="244" customFormat="1"/>
    <row r="12405" s="244" customFormat="1"/>
    <row r="12406" s="244" customFormat="1"/>
    <row r="12407" s="244" customFormat="1"/>
    <row r="12408" s="244" customFormat="1"/>
    <row r="12409" s="244" customFormat="1"/>
    <row r="12410" s="244" customFormat="1"/>
    <row r="12411" s="244" customFormat="1"/>
    <row r="12412" s="244" customFormat="1"/>
    <row r="12413" s="244" customFormat="1"/>
    <row r="12414" s="244" customFormat="1"/>
    <row r="12415" s="244" customFormat="1"/>
    <row r="12416" s="244" customFormat="1"/>
    <row r="12417" s="244" customFormat="1"/>
    <row r="12418" s="244" customFormat="1"/>
    <row r="12419" s="244" customFormat="1"/>
    <row r="12420" s="244" customFormat="1"/>
    <row r="12421" s="244" customFormat="1"/>
    <row r="12422" s="244" customFormat="1"/>
    <row r="12423" s="244" customFormat="1"/>
    <row r="12424" s="244" customFormat="1"/>
    <row r="12425" s="244" customFormat="1"/>
    <row r="12426" s="244" customFormat="1"/>
    <row r="12427" s="244" customFormat="1"/>
    <row r="12428" s="244" customFormat="1"/>
    <row r="12429" s="244" customFormat="1"/>
    <row r="12430" s="244" customFormat="1"/>
    <row r="12431" s="244" customFormat="1"/>
    <row r="12432" s="244" customFormat="1"/>
    <row r="12433" s="244" customFormat="1"/>
    <row r="12434" s="244" customFormat="1"/>
    <row r="12435" s="244" customFormat="1"/>
    <row r="12436" s="244" customFormat="1"/>
    <row r="12437" s="244" customFormat="1"/>
    <row r="12438" s="244" customFormat="1"/>
    <row r="12439" s="244" customFormat="1"/>
    <row r="12440" s="244" customFormat="1"/>
    <row r="12441" s="244" customFormat="1"/>
    <row r="12442" s="244" customFormat="1"/>
    <row r="12443" s="244" customFormat="1"/>
    <row r="12444" s="244" customFormat="1"/>
    <row r="12445" s="244" customFormat="1"/>
    <row r="12446" s="244" customFormat="1"/>
    <row r="12447" s="244" customFormat="1"/>
    <row r="12448" s="244" customFormat="1"/>
    <row r="12449" s="244" customFormat="1"/>
    <row r="12450" s="244" customFormat="1"/>
    <row r="12451" s="244" customFormat="1"/>
    <row r="12452" s="244" customFormat="1"/>
    <row r="12453" s="244" customFormat="1"/>
    <row r="12454" s="244" customFormat="1"/>
    <row r="12455" s="244" customFormat="1"/>
    <row r="12456" s="244" customFormat="1"/>
    <row r="12457" s="244" customFormat="1"/>
    <row r="12458" s="244" customFormat="1"/>
    <row r="12459" s="244" customFormat="1"/>
    <row r="12460" s="244" customFormat="1"/>
    <row r="12461" s="244" customFormat="1"/>
    <row r="12462" s="244" customFormat="1"/>
    <row r="12463" s="244" customFormat="1"/>
    <row r="12464" s="244" customFormat="1"/>
    <row r="12465" s="244" customFormat="1"/>
    <row r="12466" s="244" customFormat="1"/>
    <row r="12467" s="244" customFormat="1"/>
    <row r="12468" s="244" customFormat="1"/>
    <row r="12469" s="244" customFormat="1"/>
    <row r="12470" s="244" customFormat="1"/>
    <row r="12471" s="244" customFormat="1"/>
    <row r="12472" s="244" customFormat="1"/>
    <row r="12473" s="244" customFormat="1"/>
    <row r="12474" s="244" customFormat="1"/>
    <row r="12475" s="244" customFormat="1"/>
    <row r="12476" s="244" customFormat="1"/>
    <row r="12477" s="244" customFormat="1"/>
    <row r="12478" s="244" customFormat="1"/>
    <row r="12479" s="244" customFormat="1"/>
    <row r="12480" s="244" customFormat="1"/>
    <row r="12481" s="244" customFormat="1"/>
    <row r="12482" s="244" customFormat="1"/>
    <row r="12483" s="244" customFormat="1"/>
    <row r="12484" s="244" customFormat="1"/>
    <row r="12485" s="244" customFormat="1"/>
    <row r="12486" s="244" customFormat="1"/>
    <row r="12487" s="244" customFormat="1"/>
    <row r="12488" s="244" customFormat="1"/>
    <row r="12489" s="244" customFormat="1"/>
    <row r="12490" s="244" customFormat="1"/>
    <row r="12491" s="244" customFormat="1"/>
    <row r="12492" s="244" customFormat="1"/>
    <row r="12493" s="244" customFormat="1"/>
    <row r="12494" s="244" customFormat="1"/>
    <row r="12495" s="244" customFormat="1"/>
    <row r="12496" s="244" customFormat="1"/>
    <row r="12497" s="244" customFormat="1"/>
    <row r="12498" s="244" customFormat="1"/>
    <row r="12499" s="244" customFormat="1"/>
    <row r="12500" s="244" customFormat="1"/>
    <row r="12501" s="244" customFormat="1"/>
    <row r="12502" s="244" customFormat="1"/>
    <row r="12503" s="244" customFormat="1"/>
    <row r="12504" s="244" customFormat="1"/>
    <row r="12505" s="244" customFormat="1"/>
    <row r="12506" s="244" customFormat="1"/>
    <row r="12507" s="244" customFormat="1"/>
    <row r="12508" s="244" customFormat="1"/>
    <row r="12509" s="244" customFormat="1"/>
    <row r="12510" s="244" customFormat="1"/>
    <row r="12511" s="244" customFormat="1"/>
    <row r="12512" s="244" customFormat="1"/>
    <row r="12513" s="244" customFormat="1"/>
    <row r="12514" s="244" customFormat="1"/>
    <row r="12515" s="244" customFormat="1"/>
    <row r="12516" s="244" customFormat="1"/>
    <row r="12517" s="244" customFormat="1"/>
    <row r="12518" s="244" customFormat="1"/>
    <row r="12519" s="244" customFormat="1"/>
    <row r="12520" s="244" customFormat="1"/>
    <row r="12521" s="244" customFormat="1"/>
    <row r="12522" s="244" customFormat="1"/>
    <row r="12523" s="244" customFormat="1"/>
    <row r="12524" s="244" customFormat="1"/>
    <row r="12525" s="244" customFormat="1"/>
    <row r="12526" s="244" customFormat="1"/>
    <row r="12527" s="244" customFormat="1"/>
    <row r="12528" s="244" customFormat="1"/>
    <row r="12529" s="244" customFormat="1"/>
    <row r="12530" s="244" customFormat="1"/>
    <row r="12531" s="244" customFormat="1"/>
    <row r="12532" s="244" customFormat="1"/>
    <row r="12533" s="244" customFormat="1"/>
    <row r="12534" s="244" customFormat="1"/>
    <row r="12535" s="244" customFormat="1"/>
    <row r="12536" s="244" customFormat="1"/>
    <row r="12537" s="244" customFormat="1"/>
    <row r="12538" s="244" customFormat="1"/>
    <row r="12539" s="244" customFormat="1"/>
    <row r="12540" s="244" customFormat="1"/>
    <row r="12541" s="244" customFormat="1"/>
    <row r="12542" s="244" customFormat="1"/>
    <row r="12543" s="244" customFormat="1"/>
    <row r="12544" s="244" customFormat="1"/>
    <row r="12545" s="244" customFormat="1"/>
    <row r="12546" s="244" customFormat="1"/>
    <row r="12547" s="244" customFormat="1"/>
    <row r="12548" s="244" customFormat="1"/>
    <row r="12549" s="244" customFormat="1"/>
    <row r="12550" s="244" customFormat="1"/>
    <row r="12551" s="244" customFormat="1"/>
    <row r="12552" s="244" customFormat="1"/>
    <row r="12553" s="244" customFormat="1"/>
    <row r="12554" s="244" customFormat="1"/>
    <row r="12555" s="244" customFormat="1"/>
    <row r="12556" s="244" customFormat="1"/>
    <row r="12557" s="244" customFormat="1"/>
    <row r="12558" s="244" customFormat="1"/>
    <row r="12559" s="244" customFormat="1"/>
    <row r="12560" s="244" customFormat="1"/>
    <row r="12561" s="244" customFormat="1"/>
    <row r="12562" s="244" customFormat="1"/>
    <row r="12563" s="244" customFormat="1"/>
    <row r="12564" s="244" customFormat="1"/>
    <row r="12565" s="244" customFormat="1"/>
    <row r="12566" s="244" customFormat="1"/>
    <row r="12567" s="244" customFormat="1"/>
    <row r="12568" s="244" customFormat="1"/>
    <row r="12569" s="244" customFormat="1"/>
    <row r="12570" s="244" customFormat="1"/>
    <row r="12571" s="244" customFormat="1"/>
    <row r="12572" s="244" customFormat="1"/>
    <row r="12573" s="244" customFormat="1"/>
    <row r="12574" s="244" customFormat="1"/>
    <row r="12575" s="244" customFormat="1"/>
    <row r="12576" s="244" customFormat="1"/>
    <row r="12577" s="244" customFormat="1"/>
    <row r="12578" s="244" customFormat="1"/>
    <row r="12579" s="244" customFormat="1"/>
    <row r="12580" s="244" customFormat="1"/>
    <row r="12581" s="244" customFormat="1"/>
    <row r="12582" s="244" customFormat="1"/>
    <row r="12583" s="244" customFormat="1"/>
    <row r="12584" s="244" customFormat="1"/>
    <row r="12585" s="244" customFormat="1"/>
    <row r="12586" s="244" customFormat="1"/>
    <row r="12587" s="244" customFormat="1"/>
    <row r="12588" s="244" customFormat="1"/>
    <row r="12589" s="244" customFormat="1"/>
    <row r="12590" s="244" customFormat="1"/>
    <row r="12591" s="244" customFormat="1"/>
    <row r="12592" s="244" customFormat="1"/>
    <row r="12593" s="244" customFormat="1"/>
    <row r="12594" s="244" customFormat="1"/>
    <row r="12595" s="244" customFormat="1"/>
    <row r="12596" s="244" customFormat="1"/>
    <row r="12597" s="244" customFormat="1"/>
    <row r="12598" s="244" customFormat="1"/>
    <row r="12599" s="244" customFormat="1"/>
    <row r="12600" s="244" customFormat="1"/>
    <row r="12601" s="244" customFormat="1"/>
    <row r="12602" s="244" customFormat="1"/>
    <row r="12603" s="244" customFormat="1"/>
    <row r="12604" s="244" customFormat="1"/>
    <row r="12605" s="244" customFormat="1"/>
    <row r="12606" s="244" customFormat="1"/>
    <row r="12607" s="244" customFormat="1"/>
    <row r="12608" s="244" customFormat="1"/>
    <row r="12609" s="244" customFormat="1"/>
    <row r="12610" s="244" customFormat="1"/>
    <row r="12611" s="244" customFormat="1"/>
    <row r="12612" s="244" customFormat="1"/>
    <row r="12613" s="244" customFormat="1"/>
    <row r="12614" s="244" customFormat="1"/>
    <row r="12615" s="244" customFormat="1"/>
    <row r="12616" s="244" customFormat="1"/>
    <row r="12617" s="244" customFormat="1"/>
    <row r="12618" s="244" customFormat="1"/>
    <row r="12619" s="244" customFormat="1"/>
    <row r="12620" s="244" customFormat="1"/>
    <row r="12621" s="244" customFormat="1"/>
    <row r="12622" s="244" customFormat="1"/>
    <row r="12623" s="244" customFormat="1"/>
    <row r="12624" s="244" customFormat="1"/>
    <row r="12625" s="244" customFormat="1"/>
    <row r="12626" s="244" customFormat="1"/>
    <row r="12627" s="244" customFormat="1"/>
    <row r="12628" s="244" customFormat="1"/>
    <row r="12629" s="244" customFormat="1"/>
    <row r="12630" s="244" customFormat="1"/>
    <row r="12631" s="244" customFormat="1"/>
    <row r="12632" s="244" customFormat="1"/>
    <row r="12633" s="244" customFormat="1"/>
    <row r="12634" s="244" customFormat="1"/>
    <row r="12635" s="244" customFormat="1"/>
    <row r="12636" s="244" customFormat="1"/>
    <row r="12637" s="244" customFormat="1"/>
    <row r="12638" s="244" customFormat="1"/>
    <row r="12639" s="244" customFormat="1"/>
    <row r="12640" s="244" customFormat="1"/>
    <row r="12641" s="244" customFormat="1"/>
    <row r="12642" s="244" customFormat="1"/>
    <row r="12643" s="244" customFormat="1"/>
    <row r="12644" s="244" customFormat="1"/>
    <row r="12645" s="244" customFormat="1"/>
    <row r="12646" s="244" customFormat="1"/>
    <row r="12647" s="244" customFormat="1"/>
    <row r="12648" s="244" customFormat="1"/>
    <row r="12649" s="244" customFormat="1"/>
    <row r="12650" s="244" customFormat="1"/>
    <row r="12651" s="244" customFormat="1"/>
    <row r="12652" s="244" customFormat="1"/>
    <row r="12653" s="244" customFormat="1"/>
    <row r="12654" s="244" customFormat="1"/>
    <row r="12655" s="244" customFormat="1"/>
    <row r="12656" s="244" customFormat="1"/>
    <row r="12657" s="244" customFormat="1"/>
    <row r="12658" s="244" customFormat="1"/>
    <row r="12659" s="244" customFormat="1"/>
    <row r="12660" s="244" customFormat="1"/>
    <row r="12661" s="244" customFormat="1"/>
    <row r="12662" s="244" customFormat="1"/>
    <row r="12663" s="244" customFormat="1"/>
    <row r="12664" s="244" customFormat="1"/>
    <row r="12665" s="244" customFormat="1"/>
    <row r="12666" s="244" customFormat="1"/>
    <row r="12667" s="244" customFormat="1"/>
    <row r="12668" s="244" customFormat="1"/>
    <row r="12669" s="244" customFormat="1"/>
    <row r="12670" s="244" customFormat="1"/>
    <row r="12671" s="244" customFormat="1"/>
    <row r="12672" s="244" customFormat="1"/>
    <row r="12673" s="244" customFormat="1"/>
    <row r="12674" s="244" customFormat="1"/>
    <row r="12675" s="244" customFormat="1"/>
    <row r="12676" s="244" customFormat="1"/>
    <row r="12677" s="244" customFormat="1"/>
    <row r="12678" s="244" customFormat="1"/>
    <row r="12679" s="244" customFormat="1"/>
    <row r="12680" s="244" customFormat="1"/>
    <row r="12681" s="244" customFormat="1"/>
    <row r="12682" s="244" customFormat="1"/>
    <row r="12683" s="244" customFormat="1"/>
    <row r="12684" s="244" customFormat="1"/>
    <row r="12685" s="244" customFormat="1"/>
    <row r="12686" s="244" customFormat="1"/>
    <row r="12687" s="244" customFormat="1"/>
    <row r="12688" s="244" customFormat="1"/>
    <row r="12689" s="244" customFormat="1"/>
    <row r="12690" s="244" customFormat="1"/>
    <row r="12691" s="244" customFormat="1"/>
    <row r="12692" s="244" customFormat="1"/>
    <row r="12693" s="244" customFormat="1"/>
    <row r="12694" s="244" customFormat="1"/>
    <row r="12695" s="244" customFormat="1"/>
    <row r="12696" s="244" customFormat="1"/>
    <row r="12697" s="244" customFormat="1"/>
    <row r="12698" s="244" customFormat="1"/>
    <row r="12699" s="244" customFormat="1"/>
    <row r="12700" s="244" customFormat="1"/>
    <row r="12701" s="244" customFormat="1"/>
    <row r="12702" s="244" customFormat="1"/>
    <row r="12703" s="244" customFormat="1"/>
    <row r="12704" s="244" customFormat="1"/>
    <row r="12705" s="244" customFormat="1"/>
    <row r="12706" s="244" customFormat="1"/>
    <row r="12707" s="244" customFormat="1"/>
    <row r="12708" s="244" customFormat="1"/>
    <row r="12709" s="244" customFormat="1"/>
    <row r="12710" s="244" customFormat="1"/>
    <row r="12711" s="244" customFormat="1"/>
    <row r="12712" s="244" customFormat="1"/>
    <row r="12713" s="244" customFormat="1"/>
    <row r="12714" s="244" customFormat="1"/>
    <row r="12715" s="244" customFormat="1"/>
    <row r="12716" s="244" customFormat="1"/>
    <row r="12717" s="244" customFormat="1"/>
    <row r="12718" s="244" customFormat="1"/>
    <row r="12719" s="244" customFormat="1"/>
    <row r="12720" s="244" customFormat="1"/>
    <row r="12721" s="244" customFormat="1"/>
    <row r="12722" s="244" customFormat="1"/>
    <row r="12723" s="244" customFormat="1"/>
    <row r="12724" s="244" customFormat="1"/>
    <row r="12725" s="244" customFormat="1"/>
    <row r="12726" s="244" customFormat="1"/>
    <row r="12727" s="244" customFormat="1"/>
    <row r="12728" s="244" customFormat="1"/>
    <row r="12729" s="244" customFormat="1"/>
    <row r="12730" s="244" customFormat="1"/>
    <row r="12731" s="244" customFormat="1"/>
    <row r="12732" s="244" customFormat="1"/>
    <row r="12733" s="244" customFormat="1"/>
    <row r="12734" s="244" customFormat="1"/>
    <row r="12735" s="244" customFormat="1"/>
    <row r="12736" s="244" customFormat="1"/>
    <row r="12737" s="244" customFormat="1"/>
    <row r="12738" s="244" customFormat="1"/>
    <row r="12739" s="244" customFormat="1"/>
    <row r="12740" s="244" customFormat="1"/>
    <row r="12741" s="244" customFormat="1"/>
    <row r="12742" s="244" customFormat="1"/>
    <row r="12743" s="244" customFormat="1"/>
    <row r="12744" s="244" customFormat="1"/>
    <row r="12745" s="244" customFormat="1"/>
    <row r="12746" s="244" customFormat="1"/>
    <row r="12747" s="244" customFormat="1"/>
    <row r="12748" s="244" customFormat="1"/>
    <row r="12749" s="244" customFormat="1"/>
    <row r="12750" s="244" customFormat="1"/>
    <row r="12751" s="244" customFormat="1"/>
    <row r="12752" s="244" customFormat="1"/>
    <row r="12753" s="244" customFormat="1"/>
    <row r="12754" s="244" customFormat="1"/>
    <row r="12755" s="244" customFormat="1"/>
    <row r="12756" s="244" customFormat="1"/>
    <row r="12757" s="244" customFormat="1"/>
    <row r="12758" s="244" customFormat="1"/>
    <row r="12759" s="244" customFormat="1"/>
    <row r="12760" s="244" customFormat="1"/>
    <row r="12761" s="244" customFormat="1"/>
    <row r="12762" s="244" customFormat="1"/>
    <row r="12763" s="244" customFormat="1"/>
    <row r="12764" s="244" customFormat="1"/>
    <row r="12765" s="244" customFormat="1"/>
    <row r="12766" s="244" customFormat="1"/>
    <row r="12767" s="244" customFormat="1"/>
    <row r="12768" s="244" customFormat="1"/>
    <row r="12769" s="244" customFormat="1"/>
    <row r="12770" s="244" customFormat="1"/>
    <row r="12771" s="244" customFormat="1"/>
    <row r="12772" s="244" customFormat="1"/>
    <row r="12773" s="244" customFormat="1"/>
    <row r="12774" s="244" customFormat="1"/>
    <row r="12775" s="244" customFormat="1"/>
    <row r="12776" s="244" customFormat="1"/>
    <row r="12777" s="244" customFormat="1"/>
    <row r="12778" s="244" customFormat="1"/>
    <row r="12779" s="244" customFormat="1"/>
    <row r="12780" s="244" customFormat="1"/>
    <row r="12781" s="244" customFormat="1"/>
    <row r="12782" s="244" customFormat="1"/>
    <row r="12783" s="244" customFormat="1"/>
    <row r="12784" s="244" customFormat="1"/>
    <row r="12785" s="244" customFormat="1"/>
    <row r="12786" s="244" customFormat="1"/>
    <row r="12787" s="244" customFormat="1"/>
    <row r="12788" s="244" customFormat="1"/>
    <row r="12789" s="244" customFormat="1"/>
    <row r="12790" s="244" customFormat="1"/>
    <row r="12791" s="244" customFormat="1"/>
    <row r="12792" s="244" customFormat="1"/>
    <row r="12793" s="244" customFormat="1"/>
    <row r="12794" s="244" customFormat="1"/>
    <row r="12795" s="244" customFormat="1"/>
    <row r="12796" s="244" customFormat="1"/>
    <row r="12797" s="244" customFormat="1"/>
    <row r="12798" s="244" customFormat="1"/>
    <row r="12799" s="244" customFormat="1"/>
    <row r="12800" s="244" customFormat="1"/>
    <row r="12801" s="244" customFormat="1"/>
    <row r="12802" s="244" customFormat="1"/>
    <row r="12803" s="244" customFormat="1"/>
    <row r="12804" s="244" customFormat="1"/>
    <row r="12805" s="244" customFormat="1"/>
    <row r="12806" s="244" customFormat="1"/>
    <row r="12807" s="244" customFormat="1"/>
    <row r="12808" s="244" customFormat="1"/>
    <row r="12809" s="244" customFormat="1"/>
    <row r="12810" s="244" customFormat="1"/>
    <row r="12811" s="244" customFormat="1"/>
    <row r="12812" s="244" customFormat="1"/>
    <row r="12813" s="244" customFormat="1"/>
    <row r="12814" s="244" customFormat="1"/>
    <row r="12815" s="244" customFormat="1"/>
    <row r="12816" s="244" customFormat="1"/>
    <row r="12817" s="244" customFormat="1"/>
    <row r="12818" s="244" customFormat="1"/>
    <row r="12819" s="244" customFormat="1"/>
    <row r="12820" s="244" customFormat="1"/>
    <row r="12821" s="244" customFormat="1"/>
    <row r="12822" s="244" customFormat="1"/>
    <row r="12823" s="244" customFormat="1"/>
    <row r="12824" s="244" customFormat="1"/>
    <row r="12825" s="244" customFormat="1"/>
    <row r="12826" s="244" customFormat="1"/>
    <row r="12827" s="244" customFormat="1"/>
    <row r="12828" s="244" customFormat="1"/>
    <row r="12829" s="244" customFormat="1"/>
    <row r="12830" s="244" customFormat="1"/>
    <row r="12831" s="244" customFormat="1"/>
    <row r="12832" s="244" customFormat="1"/>
    <row r="12833" s="244" customFormat="1"/>
    <row r="12834" s="244" customFormat="1"/>
    <row r="12835" s="244" customFormat="1"/>
    <row r="12836" s="244" customFormat="1"/>
    <row r="12837" s="244" customFormat="1"/>
    <row r="12838" s="244" customFormat="1"/>
    <row r="12839" s="244" customFormat="1"/>
    <row r="12840" s="244" customFormat="1"/>
    <row r="12841" s="244" customFormat="1"/>
    <row r="12842" s="244" customFormat="1"/>
    <row r="12843" s="244" customFormat="1"/>
    <row r="12844" s="244" customFormat="1"/>
    <row r="12845" s="244" customFormat="1"/>
    <row r="12846" s="244" customFormat="1"/>
    <row r="12847" s="244" customFormat="1"/>
    <row r="12848" s="244" customFormat="1"/>
    <row r="12849" s="244" customFormat="1"/>
    <row r="12850" s="244" customFormat="1"/>
    <row r="12851" s="244" customFormat="1"/>
    <row r="12852" s="244" customFormat="1"/>
    <row r="12853" s="244" customFormat="1"/>
    <row r="12854" s="244" customFormat="1"/>
    <row r="12855" s="244" customFormat="1"/>
    <row r="12856" s="244" customFormat="1"/>
    <row r="12857" s="244" customFormat="1"/>
    <row r="12858" s="244" customFormat="1"/>
    <row r="12859" s="244" customFormat="1"/>
    <row r="12860" s="244" customFormat="1"/>
    <row r="12861" s="244" customFormat="1"/>
    <row r="12862" s="244" customFormat="1"/>
    <row r="12863" s="244" customFormat="1"/>
    <row r="12864" s="244" customFormat="1"/>
    <row r="12865" s="244" customFormat="1"/>
    <row r="12866" s="244" customFormat="1"/>
    <row r="12867" s="244" customFormat="1"/>
    <row r="12868" s="244" customFormat="1"/>
    <row r="12869" s="244" customFormat="1"/>
    <row r="12870" s="244" customFormat="1"/>
    <row r="12871" s="244" customFormat="1"/>
    <row r="12872" s="244" customFormat="1"/>
    <row r="12873" s="244" customFormat="1"/>
    <row r="12874" s="244" customFormat="1"/>
    <row r="12875" s="244" customFormat="1"/>
    <row r="12876" s="244" customFormat="1"/>
    <row r="12877" s="244" customFormat="1"/>
    <row r="12878" s="244" customFormat="1"/>
    <row r="12879" s="244" customFormat="1"/>
    <row r="12880" s="244" customFormat="1"/>
    <row r="12881" s="244" customFormat="1"/>
    <row r="12882" s="244" customFormat="1"/>
    <row r="12883" s="244" customFormat="1"/>
    <row r="12884" s="244" customFormat="1"/>
    <row r="12885" s="244" customFormat="1"/>
    <row r="12886" s="244" customFormat="1"/>
    <row r="12887" s="244" customFormat="1"/>
    <row r="12888" s="244" customFormat="1"/>
    <row r="12889" s="244" customFormat="1"/>
    <row r="12890" s="244" customFormat="1"/>
    <row r="12891" s="244" customFormat="1"/>
    <row r="12892" s="244" customFormat="1"/>
    <row r="12893" s="244" customFormat="1"/>
    <row r="12894" s="244" customFormat="1"/>
    <row r="12895" s="244" customFormat="1"/>
    <row r="12896" s="244" customFormat="1"/>
    <row r="12897" s="244" customFormat="1"/>
    <row r="12898" s="244" customFormat="1"/>
    <row r="12899" s="244" customFormat="1"/>
    <row r="12900" s="244" customFormat="1"/>
    <row r="12901" s="244" customFormat="1"/>
    <row r="12902" s="244" customFormat="1"/>
    <row r="12903" s="244" customFormat="1"/>
    <row r="12904" s="244" customFormat="1"/>
    <row r="12905" s="244" customFormat="1"/>
    <row r="12906" s="244" customFormat="1"/>
    <row r="12907" s="244" customFormat="1"/>
    <row r="12908" s="244" customFormat="1"/>
    <row r="12909" s="244" customFormat="1"/>
    <row r="12910" s="244" customFormat="1"/>
    <row r="12911" s="244" customFormat="1"/>
    <row r="12912" s="244" customFormat="1"/>
    <row r="12913" s="244" customFormat="1"/>
    <row r="12914" s="244" customFormat="1"/>
    <row r="12915" s="244" customFormat="1"/>
    <row r="12916" s="244" customFormat="1"/>
    <row r="12917" s="244" customFormat="1"/>
    <row r="12918" s="244" customFormat="1"/>
    <row r="12919" s="244" customFormat="1"/>
    <row r="12920" s="244" customFormat="1"/>
    <row r="12921" s="244" customFormat="1"/>
    <row r="12922" s="244" customFormat="1"/>
    <row r="12923" s="244" customFormat="1"/>
    <row r="12924" s="244" customFormat="1"/>
    <row r="12925" s="244" customFormat="1"/>
    <row r="12926" s="244" customFormat="1"/>
    <row r="12927" s="244" customFormat="1"/>
    <row r="12928" s="244" customFormat="1"/>
    <row r="12929" s="244" customFormat="1"/>
    <row r="12930" s="244" customFormat="1"/>
    <row r="12931" s="244" customFormat="1"/>
    <row r="12932" s="244" customFormat="1"/>
    <row r="12933" s="244" customFormat="1"/>
    <row r="12934" s="244" customFormat="1"/>
    <row r="12935" s="244" customFormat="1"/>
    <row r="12936" s="244" customFormat="1"/>
    <row r="12937" s="244" customFormat="1"/>
    <row r="12938" s="244" customFormat="1"/>
    <row r="12939" s="244" customFormat="1"/>
    <row r="12940" s="244" customFormat="1"/>
    <row r="12941" s="244" customFormat="1"/>
    <row r="12942" s="244" customFormat="1"/>
    <row r="12943" s="244" customFormat="1"/>
    <row r="12944" s="244" customFormat="1"/>
    <row r="12945" s="244" customFormat="1"/>
    <row r="12946" s="244" customFormat="1"/>
    <row r="12947" s="244" customFormat="1"/>
    <row r="12948" s="244" customFormat="1"/>
    <row r="12949" s="244" customFormat="1"/>
    <row r="12950" s="244" customFormat="1"/>
    <row r="12951" s="244" customFormat="1"/>
    <row r="12952" s="244" customFormat="1"/>
    <row r="12953" s="244" customFormat="1"/>
    <row r="12954" s="244" customFormat="1"/>
    <row r="12955" s="244" customFormat="1"/>
    <row r="12956" s="244" customFormat="1"/>
    <row r="12957" s="244" customFormat="1"/>
    <row r="12958" s="244" customFormat="1"/>
    <row r="12959" s="244" customFormat="1"/>
    <row r="12960" s="244" customFormat="1"/>
    <row r="12961" s="244" customFormat="1"/>
    <row r="12962" s="244" customFormat="1"/>
    <row r="12963" s="244" customFormat="1"/>
    <row r="12964" s="244" customFormat="1"/>
    <row r="12965" s="244" customFormat="1"/>
    <row r="12966" s="244" customFormat="1"/>
    <row r="12967" s="244" customFormat="1"/>
    <row r="12968" s="244" customFormat="1"/>
    <row r="12969" s="244" customFormat="1"/>
    <row r="12970" s="244" customFormat="1"/>
    <row r="12971" s="244" customFormat="1"/>
    <row r="12972" s="244" customFormat="1"/>
    <row r="12973" s="244" customFormat="1"/>
    <row r="12974" s="244" customFormat="1"/>
    <row r="12975" s="244" customFormat="1"/>
    <row r="12976" s="244" customFormat="1"/>
    <row r="12977" s="244" customFormat="1"/>
    <row r="12978" s="244" customFormat="1"/>
    <row r="12979" s="244" customFormat="1"/>
    <row r="12980" s="244" customFormat="1"/>
    <row r="12981" s="244" customFormat="1"/>
    <row r="12982" s="244" customFormat="1"/>
    <row r="12983" s="244" customFormat="1"/>
    <row r="12984" s="244" customFormat="1"/>
    <row r="12985" s="244" customFormat="1"/>
    <row r="12986" s="244" customFormat="1"/>
    <row r="12987" s="244" customFormat="1"/>
    <row r="12988" s="244" customFormat="1"/>
    <row r="12989" s="244" customFormat="1"/>
    <row r="12990" s="244" customFormat="1"/>
    <row r="12991" s="244" customFormat="1"/>
    <row r="12992" s="244" customFormat="1"/>
    <row r="12993" s="244" customFormat="1"/>
    <row r="12994" s="244" customFormat="1"/>
    <row r="12995" s="244" customFormat="1"/>
    <row r="12996" s="244" customFormat="1"/>
    <row r="12997" s="244" customFormat="1"/>
    <row r="12998" s="244" customFormat="1"/>
    <row r="12999" s="244" customFormat="1"/>
    <row r="13000" s="244" customFormat="1"/>
    <row r="13001" s="244" customFormat="1"/>
    <row r="13002" s="244" customFormat="1"/>
    <row r="13003" s="244" customFormat="1"/>
    <row r="13004" s="244" customFormat="1"/>
    <row r="13005" s="244" customFormat="1"/>
    <row r="13006" s="244" customFormat="1"/>
    <row r="13007" s="244" customFormat="1"/>
    <row r="13008" s="244" customFormat="1"/>
    <row r="13009" s="244" customFormat="1"/>
    <row r="13010" s="244" customFormat="1"/>
    <row r="13011" s="244" customFormat="1"/>
    <row r="13012" s="244" customFormat="1"/>
    <row r="13013" s="244" customFormat="1"/>
    <row r="13014" s="244" customFormat="1"/>
    <row r="13015" s="244" customFormat="1"/>
    <row r="13016" s="244" customFormat="1"/>
    <row r="13017" s="244" customFormat="1"/>
    <row r="13018" s="244" customFormat="1"/>
    <row r="13019" s="244" customFormat="1"/>
    <row r="13020" s="244" customFormat="1"/>
    <row r="13021" s="244" customFormat="1"/>
    <row r="13022" s="244" customFormat="1"/>
    <row r="13023" s="244" customFormat="1"/>
    <row r="13024" s="244" customFormat="1"/>
    <row r="13025" s="244" customFormat="1"/>
    <row r="13026" s="244" customFormat="1"/>
    <row r="13027" s="244" customFormat="1"/>
    <row r="13028" s="244" customFormat="1"/>
    <row r="13029" s="244" customFormat="1"/>
    <row r="13030" s="244" customFormat="1"/>
    <row r="13031" s="244" customFormat="1"/>
    <row r="13032" s="244" customFormat="1"/>
    <row r="13033" s="244" customFormat="1"/>
    <row r="13034" s="244" customFormat="1"/>
    <row r="13035" s="244" customFormat="1"/>
    <row r="13036" s="244" customFormat="1"/>
    <row r="13037" s="244" customFormat="1"/>
    <row r="13038" s="244" customFormat="1"/>
    <row r="13039" s="244" customFormat="1"/>
    <row r="13040" s="244" customFormat="1"/>
    <row r="13041" s="244" customFormat="1"/>
    <row r="13042" s="244" customFormat="1"/>
    <row r="13043" s="244" customFormat="1"/>
    <row r="13044" s="244" customFormat="1"/>
    <row r="13045" s="244" customFormat="1"/>
    <row r="13046" s="244" customFormat="1"/>
    <row r="13047" s="244" customFormat="1"/>
    <row r="13048" s="244" customFormat="1"/>
    <row r="13049" s="244" customFormat="1"/>
    <row r="13050" s="244" customFormat="1"/>
    <row r="13051" s="244" customFormat="1"/>
    <row r="13052" s="244" customFormat="1"/>
    <row r="13053" s="244" customFormat="1"/>
    <row r="13054" s="244" customFormat="1"/>
    <row r="13055" s="244" customFormat="1"/>
    <row r="13056" s="244" customFormat="1"/>
    <row r="13057" s="244" customFormat="1"/>
    <row r="13058" s="244" customFormat="1"/>
    <row r="13059" s="244" customFormat="1"/>
    <row r="13060" s="244" customFormat="1"/>
    <row r="13061" s="244" customFormat="1"/>
    <row r="13062" s="244" customFormat="1"/>
    <row r="13063" s="244" customFormat="1"/>
    <row r="13064" s="244" customFormat="1"/>
    <row r="13065" s="244" customFormat="1"/>
    <row r="13066" s="244" customFormat="1"/>
    <row r="13067" s="244" customFormat="1"/>
    <row r="13068" s="244" customFormat="1"/>
    <row r="13069" s="244" customFormat="1"/>
    <row r="13070" s="244" customFormat="1"/>
    <row r="13071" s="244" customFormat="1"/>
    <row r="13072" s="244" customFormat="1"/>
    <row r="13073" s="244" customFormat="1"/>
    <row r="13074" s="244" customFormat="1"/>
    <row r="13075" s="244" customFormat="1"/>
    <row r="13076" s="244" customFormat="1"/>
    <row r="13077" s="244" customFormat="1"/>
    <row r="13078" s="244" customFormat="1"/>
    <row r="13079" s="244" customFormat="1"/>
    <row r="13080" s="244" customFormat="1"/>
    <row r="13081" s="244" customFormat="1"/>
    <row r="13082" s="244" customFormat="1"/>
    <row r="13083" s="244" customFormat="1"/>
    <row r="13084" s="244" customFormat="1"/>
    <row r="13085" s="244" customFormat="1"/>
    <row r="13086" s="244" customFormat="1"/>
    <row r="13087" s="244" customFormat="1"/>
    <row r="13088" s="244" customFormat="1"/>
    <row r="13089" s="244" customFormat="1"/>
    <row r="13090" s="244" customFormat="1"/>
    <row r="13091" s="244" customFormat="1"/>
    <row r="13092" s="244" customFormat="1"/>
    <row r="13093" s="244" customFormat="1"/>
    <row r="13094" s="244" customFormat="1"/>
    <row r="13095" s="244" customFormat="1"/>
    <row r="13096" s="244" customFormat="1"/>
    <row r="13097" s="244" customFormat="1"/>
    <row r="13098" s="244" customFormat="1"/>
    <row r="13099" s="244" customFormat="1"/>
    <row r="13100" s="244" customFormat="1"/>
    <row r="13101" s="244" customFormat="1"/>
    <row r="13102" s="244" customFormat="1"/>
    <row r="13103" s="244" customFormat="1"/>
    <row r="13104" s="244" customFormat="1"/>
    <row r="13105" s="244" customFormat="1"/>
    <row r="13106" s="244" customFormat="1"/>
    <row r="13107" s="244" customFormat="1"/>
    <row r="13108" s="244" customFormat="1"/>
    <row r="13109" s="244" customFormat="1"/>
    <row r="13110" s="244" customFormat="1"/>
    <row r="13111" s="244" customFormat="1"/>
    <row r="13112" s="244" customFormat="1"/>
    <row r="13113" s="244" customFormat="1"/>
    <row r="13114" s="244" customFormat="1"/>
    <row r="13115" s="244" customFormat="1"/>
    <row r="13116" s="244" customFormat="1"/>
    <row r="13117" s="244" customFormat="1"/>
    <row r="13118" s="244" customFormat="1"/>
    <row r="13119" s="244" customFormat="1"/>
    <row r="13120" s="244" customFormat="1"/>
    <row r="13121" s="244" customFormat="1"/>
    <row r="13122" s="244" customFormat="1"/>
    <row r="13123" s="244" customFormat="1"/>
    <row r="13124" s="244" customFormat="1"/>
    <row r="13125" s="244" customFormat="1"/>
    <row r="13126" s="244" customFormat="1"/>
    <row r="13127" s="244" customFormat="1"/>
    <row r="13128" s="244" customFormat="1"/>
    <row r="13129" s="244" customFormat="1"/>
    <row r="13130" s="244" customFormat="1"/>
    <row r="13131" s="244" customFormat="1"/>
    <row r="13132" s="244" customFormat="1"/>
    <row r="13133" s="244" customFormat="1"/>
    <row r="13134" s="244" customFormat="1"/>
    <row r="13135" s="244" customFormat="1"/>
    <row r="13136" s="244" customFormat="1"/>
    <row r="13137" s="244" customFormat="1"/>
    <row r="13138" s="244" customFormat="1"/>
    <row r="13139" s="244" customFormat="1"/>
    <row r="13140" s="244" customFormat="1"/>
    <row r="13141" s="244" customFormat="1"/>
    <row r="13142" s="244" customFormat="1"/>
    <row r="13143" s="244" customFormat="1"/>
    <row r="13144" s="244" customFormat="1"/>
    <row r="13145" s="244" customFormat="1"/>
    <row r="13146" s="244" customFormat="1"/>
    <row r="13147" s="244" customFormat="1"/>
    <row r="13148" s="244" customFormat="1"/>
    <row r="13149" s="244" customFormat="1"/>
    <row r="13150" s="244" customFormat="1"/>
    <row r="13151" s="244" customFormat="1"/>
    <row r="13152" s="244" customFormat="1"/>
    <row r="13153" s="244" customFormat="1"/>
    <row r="13154" s="244" customFormat="1"/>
    <row r="13155" s="244" customFormat="1"/>
    <row r="13156" s="244" customFormat="1"/>
    <row r="13157" s="244" customFormat="1"/>
    <row r="13158" s="244" customFormat="1"/>
    <row r="13159" s="244" customFormat="1"/>
    <row r="13160" s="244" customFormat="1"/>
    <row r="13161" s="244" customFormat="1"/>
    <row r="13162" s="244" customFormat="1"/>
    <row r="13163" s="244" customFormat="1"/>
    <row r="13164" s="244" customFormat="1"/>
    <row r="13165" s="244" customFormat="1"/>
    <row r="13166" s="244" customFormat="1"/>
    <row r="13167" s="244" customFormat="1"/>
    <row r="13168" s="244" customFormat="1"/>
    <row r="13169" s="244" customFormat="1"/>
    <row r="13170" s="244" customFormat="1"/>
    <row r="13171" s="244" customFormat="1"/>
    <row r="13172" s="244" customFormat="1"/>
    <row r="13173" s="244" customFormat="1"/>
    <row r="13174" s="244" customFormat="1"/>
    <row r="13175" s="244" customFormat="1"/>
    <row r="13176" s="244" customFormat="1"/>
    <row r="13177" s="244" customFormat="1"/>
    <row r="13178" s="244" customFormat="1"/>
    <row r="13179" s="244" customFormat="1"/>
    <row r="13180" s="244" customFormat="1"/>
    <row r="13181" s="244" customFormat="1"/>
    <row r="13182" s="244" customFormat="1"/>
    <row r="13183" s="244" customFormat="1"/>
    <row r="13184" s="244" customFormat="1"/>
    <row r="13185" s="244" customFormat="1"/>
    <row r="13186" s="244" customFormat="1"/>
    <row r="13187" s="244" customFormat="1"/>
    <row r="13188" s="244" customFormat="1"/>
    <row r="13189" s="244" customFormat="1"/>
    <row r="13190" s="244" customFormat="1"/>
    <row r="13191" s="244" customFormat="1"/>
    <row r="13192" s="244" customFormat="1"/>
    <row r="13193" s="244" customFormat="1"/>
    <row r="13194" s="244" customFormat="1"/>
    <row r="13195" s="244" customFormat="1"/>
    <row r="13196" s="244" customFormat="1"/>
    <row r="13197" s="244" customFormat="1"/>
    <row r="13198" s="244" customFormat="1"/>
    <row r="13199" s="244" customFormat="1"/>
    <row r="13200" s="244" customFormat="1"/>
    <row r="13201" s="244" customFormat="1"/>
    <row r="13202" s="244" customFormat="1"/>
    <row r="13203" s="244" customFormat="1"/>
    <row r="13204" s="244" customFormat="1"/>
    <row r="13205" s="244" customFormat="1"/>
    <row r="13206" s="244" customFormat="1"/>
    <row r="13207" s="244" customFormat="1"/>
    <row r="13208" s="244" customFormat="1"/>
    <row r="13209" s="244" customFormat="1"/>
    <row r="13210" s="244" customFormat="1"/>
    <row r="13211" s="244" customFormat="1"/>
    <row r="13212" s="244" customFormat="1"/>
    <row r="13213" s="244" customFormat="1"/>
    <row r="13214" s="244" customFormat="1"/>
    <row r="13215" s="244" customFormat="1"/>
    <row r="13216" s="244" customFormat="1"/>
    <row r="13217" s="244" customFormat="1"/>
    <row r="13218" s="244" customFormat="1"/>
    <row r="13219" s="244" customFormat="1"/>
    <row r="13220" s="244" customFormat="1"/>
    <row r="13221" s="244" customFormat="1"/>
    <row r="13222" s="244" customFormat="1"/>
    <row r="13223" s="244" customFormat="1"/>
    <row r="13224" s="244" customFormat="1"/>
    <row r="13225" s="244" customFormat="1"/>
    <row r="13226" s="244" customFormat="1"/>
    <row r="13227" s="244" customFormat="1"/>
    <row r="13228" s="244" customFormat="1"/>
    <row r="13229" s="244" customFormat="1"/>
    <row r="13230" s="244" customFormat="1"/>
    <row r="13231" s="244" customFormat="1"/>
    <row r="13232" s="244" customFormat="1"/>
    <row r="13233" s="244" customFormat="1"/>
    <row r="13234" s="244" customFormat="1"/>
    <row r="13235" s="244" customFormat="1"/>
    <row r="13236" s="244" customFormat="1"/>
    <row r="13237" s="244" customFormat="1"/>
    <row r="13238" s="244" customFormat="1"/>
    <row r="13239" s="244" customFormat="1"/>
    <row r="13240" s="244" customFormat="1"/>
    <row r="13241" s="244" customFormat="1"/>
    <row r="13242" s="244" customFormat="1"/>
    <row r="13243" s="244" customFormat="1"/>
    <row r="13244" s="244" customFormat="1"/>
    <row r="13245" s="244" customFormat="1"/>
    <row r="13246" s="244" customFormat="1"/>
    <row r="13247" s="244" customFormat="1"/>
    <row r="13248" s="244" customFormat="1"/>
    <row r="13249" s="244" customFormat="1"/>
    <row r="13250" s="244" customFormat="1"/>
    <row r="13251" s="244" customFormat="1"/>
    <row r="13252" s="244" customFormat="1"/>
    <row r="13253" s="244" customFormat="1"/>
    <row r="13254" s="244" customFormat="1"/>
    <row r="13255" s="244" customFormat="1"/>
    <row r="13256" s="244" customFormat="1"/>
    <row r="13257" s="244" customFormat="1"/>
    <row r="13258" s="244" customFormat="1"/>
    <row r="13259" s="244" customFormat="1"/>
    <row r="13260" s="244" customFormat="1"/>
    <row r="13261" s="244" customFormat="1"/>
    <row r="13262" s="244" customFormat="1"/>
    <row r="13263" s="244" customFormat="1"/>
    <row r="13264" s="244" customFormat="1"/>
    <row r="13265" s="244" customFormat="1"/>
    <row r="13266" s="244" customFormat="1"/>
    <row r="13267" s="244" customFormat="1"/>
    <row r="13268" s="244" customFormat="1"/>
    <row r="13269" s="244" customFormat="1"/>
    <row r="13270" s="244" customFormat="1"/>
    <row r="13271" s="244" customFormat="1"/>
    <row r="13272" s="244" customFormat="1"/>
    <row r="13273" s="244" customFormat="1"/>
    <row r="13274" s="244" customFormat="1"/>
    <row r="13275" s="244" customFormat="1"/>
    <row r="13276" s="244" customFormat="1"/>
    <row r="13277" s="244" customFormat="1"/>
    <row r="13278" s="244" customFormat="1"/>
    <row r="13279" s="244" customFormat="1"/>
    <row r="13280" s="244" customFormat="1"/>
    <row r="13281" s="244" customFormat="1"/>
    <row r="13282" s="244" customFormat="1"/>
    <row r="13283" s="244" customFormat="1"/>
    <row r="13284" s="244" customFormat="1"/>
    <row r="13285" s="244" customFormat="1"/>
    <row r="13286" s="244" customFormat="1"/>
    <row r="13287" s="244" customFormat="1"/>
    <row r="13288" s="244" customFormat="1"/>
    <row r="13289" s="244" customFormat="1"/>
    <row r="13290" s="244" customFormat="1"/>
    <row r="13291" s="244" customFormat="1"/>
    <row r="13292" s="244" customFormat="1"/>
    <row r="13293" s="244" customFormat="1"/>
    <row r="13294" s="244" customFormat="1"/>
    <row r="13295" s="244" customFormat="1"/>
    <row r="13296" s="244" customFormat="1"/>
    <row r="13297" s="244" customFormat="1"/>
    <row r="13298" s="244" customFormat="1"/>
    <row r="13299" s="244" customFormat="1"/>
    <row r="13300" s="244" customFormat="1"/>
    <row r="13301" s="244" customFormat="1"/>
    <row r="13302" s="244" customFormat="1"/>
    <row r="13303" s="244" customFormat="1"/>
    <row r="13304" s="244" customFormat="1"/>
    <row r="13305" s="244" customFormat="1"/>
    <row r="13306" s="244" customFormat="1"/>
    <row r="13307" s="244" customFormat="1"/>
    <row r="13308" s="244" customFormat="1"/>
    <row r="13309" s="244" customFormat="1"/>
    <row r="13310" s="244" customFormat="1"/>
    <row r="13311" s="244" customFormat="1"/>
    <row r="13312" s="244" customFormat="1"/>
    <row r="13313" s="244" customFormat="1"/>
    <row r="13314" s="244" customFormat="1"/>
    <row r="13315" s="244" customFormat="1"/>
    <row r="13316" s="244" customFormat="1"/>
    <row r="13317" s="244" customFormat="1"/>
    <row r="13318" s="244" customFormat="1"/>
    <row r="13319" s="244" customFormat="1"/>
    <row r="13320" s="244" customFormat="1"/>
    <row r="13321" s="244" customFormat="1"/>
    <row r="13322" s="244" customFormat="1"/>
    <row r="13323" s="244" customFormat="1"/>
    <row r="13324" s="244" customFormat="1"/>
    <row r="13325" s="244" customFormat="1"/>
    <row r="13326" s="244" customFormat="1"/>
    <row r="13327" s="244" customFormat="1"/>
    <row r="13328" s="244" customFormat="1"/>
    <row r="13329" s="244" customFormat="1"/>
    <row r="13330" s="244" customFormat="1"/>
    <row r="13331" s="244" customFormat="1"/>
    <row r="13332" s="244" customFormat="1"/>
    <row r="13333" s="244" customFormat="1"/>
    <row r="13334" s="244" customFormat="1"/>
    <row r="13335" s="244" customFormat="1"/>
    <row r="13336" s="244" customFormat="1"/>
    <row r="13337" s="244" customFormat="1"/>
    <row r="13338" s="244" customFormat="1"/>
    <row r="13339" s="244" customFormat="1"/>
    <row r="13340" s="244" customFormat="1"/>
    <row r="13341" s="244" customFormat="1"/>
    <row r="13342" s="244" customFormat="1"/>
    <row r="13343" s="244" customFormat="1"/>
    <row r="13344" s="244" customFormat="1"/>
    <row r="13345" s="244" customFormat="1"/>
    <row r="13346" s="244" customFormat="1"/>
    <row r="13347" s="244" customFormat="1"/>
    <row r="13348" s="244" customFormat="1"/>
    <row r="13349" s="244" customFormat="1"/>
    <row r="13350" s="244" customFormat="1"/>
    <row r="13351" s="244" customFormat="1"/>
    <row r="13352" s="244" customFormat="1"/>
    <row r="13353" s="244" customFormat="1"/>
    <row r="13354" s="244" customFormat="1"/>
    <row r="13355" s="244" customFormat="1"/>
    <row r="13356" s="244" customFormat="1"/>
    <row r="13357" s="244" customFormat="1"/>
    <row r="13358" s="244" customFormat="1"/>
    <row r="13359" s="244" customFormat="1"/>
    <row r="13360" s="244" customFormat="1"/>
    <row r="13361" s="244" customFormat="1"/>
    <row r="13362" s="244" customFormat="1"/>
    <row r="13363" s="244" customFormat="1"/>
    <row r="13364" s="244" customFormat="1"/>
    <row r="13365" s="244" customFormat="1"/>
    <row r="13366" s="244" customFormat="1"/>
    <row r="13367" s="244" customFormat="1"/>
    <row r="13368" s="244" customFormat="1"/>
    <row r="13369" s="244" customFormat="1"/>
    <row r="13370" s="244" customFormat="1"/>
    <row r="13371" s="244" customFormat="1"/>
    <row r="13372" s="244" customFormat="1"/>
    <row r="13373" s="244" customFormat="1"/>
    <row r="13374" s="244" customFormat="1"/>
    <row r="13375" s="244" customFormat="1"/>
    <row r="13376" s="244" customFormat="1"/>
    <row r="13377" s="244" customFormat="1"/>
    <row r="13378" s="244" customFormat="1"/>
    <row r="13379" s="244" customFormat="1"/>
    <row r="13380" s="244" customFormat="1"/>
    <row r="13381" s="244" customFormat="1"/>
    <row r="13382" s="244" customFormat="1"/>
    <row r="13383" s="244" customFormat="1"/>
    <row r="13384" s="244" customFormat="1"/>
    <row r="13385" s="244" customFormat="1"/>
    <row r="13386" s="244" customFormat="1"/>
    <row r="13387" s="244" customFormat="1"/>
    <row r="13388" s="244" customFormat="1"/>
    <row r="13389" s="244" customFormat="1"/>
    <row r="13390" s="244" customFormat="1"/>
    <row r="13391" s="244" customFormat="1"/>
    <row r="13392" s="244" customFormat="1"/>
    <row r="13393" s="244" customFormat="1"/>
    <row r="13394" s="244" customFormat="1"/>
    <row r="13395" s="244" customFormat="1"/>
    <row r="13396" s="244" customFormat="1"/>
    <row r="13397" s="244" customFormat="1"/>
    <row r="13398" s="244" customFormat="1"/>
    <row r="13399" s="244" customFormat="1"/>
    <row r="13400" s="244" customFormat="1"/>
    <row r="13401" s="244" customFormat="1"/>
    <row r="13402" s="244" customFormat="1"/>
    <row r="13403" s="244" customFormat="1"/>
    <row r="13404" s="244" customFormat="1"/>
    <row r="13405" s="244" customFormat="1"/>
    <row r="13406" s="244" customFormat="1"/>
    <row r="13407" s="244" customFormat="1"/>
    <row r="13408" s="244" customFormat="1"/>
    <row r="13409" s="244" customFormat="1"/>
    <row r="13410" s="244" customFormat="1"/>
    <row r="13411" s="244" customFormat="1"/>
    <row r="13412" s="244" customFormat="1"/>
    <row r="13413" s="244" customFormat="1"/>
    <row r="13414" s="244" customFormat="1"/>
    <row r="13415" s="244" customFormat="1"/>
    <row r="13416" s="244" customFormat="1"/>
    <row r="13417" s="244" customFormat="1"/>
    <row r="13418" s="244" customFormat="1"/>
    <row r="13419" s="244" customFormat="1"/>
    <row r="13420" s="244" customFormat="1"/>
    <row r="13421" s="244" customFormat="1"/>
    <row r="13422" s="244" customFormat="1"/>
    <row r="13423" s="244" customFormat="1"/>
    <row r="13424" s="244" customFormat="1"/>
    <row r="13425" s="244" customFormat="1"/>
    <row r="13426" s="244" customFormat="1"/>
    <row r="13427" s="244" customFormat="1"/>
    <row r="13428" s="244" customFormat="1"/>
    <row r="13429" s="244" customFormat="1"/>
    <row r="13430" s="244" customFormat="1"/>
    <row r="13431" s="244" customFormat="1"/>
    <row r="13432" s="244" customFormat="1"/>
    <row r="13433" s="244" customFormat="1"/>
    <row r="13434" s="244" customFormat="1"/>
    <row r="13435" s="244" customFormat="1"/>
    <row r="13436" s="244" customFormat="1"/>
    <row r="13437" s="244" customFormat="1"/>
    <row r="13438" s="244" customFormat="1"/>
    <row r="13439" s="244" customFormat="1"/>
    <row r="13440" s="244" customFormat="1"/>
    <row r="13441" s="244" customFormat="1"/>
    <row r="13442" s="244" customFormat="1"/>
    <row r="13443" s="244" customFormat="1"/>
    <row r="13444" s="244" customFormat="1"/>
    <row r="13445" s="244" customFormat="1"/>
    <row r="13446" s="244" customFormat="1"/>
    <row r="13447" s="244" customFormat="1"/>
    <row r="13448" s="244" customFormat="1"/>
    <row r="13449" s="244" customFormat="1"/>
    <row r="13450" s="244" customFormat="1"/>
    <row r="13451" s="244" customFormat="1"/>
    <row r="13452" s="244" customFormat="1"/>
    <row r="13453" s="244" customFormat="1"/>
    <row r="13454" s="244" customFormat="1"/>
    <row r="13455" s="244" customFormat="1"/>
    <row r="13456" s="244" customFormat="1"/>
    <row r="13457" s="244" customFormat="1"/>
    <row r="13458" s="244" customFormat="1"/>
    <row r="13459" s="244" customFormat="1"/>
    <row r="13460" s="244" customFormat="1"/>
    <row r="13461" s="244" customFormat="1"/>
    <row r="13462" s="244" customFormat="1"/>
    <row r="13463" s="244" customFormat="1"/>
    <row r="13464" s="244" customFormat="1"/>
    <row r="13465" s="244" customFormat="1"/>
    <row r="13466" s="244" customFormat="1"/>
    <row r="13467" s="244" customFormat="1"/>
    <row r="13468" s="244" customFormat="1"/>
    <row r="13469" s="244" customFormat="1"/>
    <row r="13470" s="244" customFormat="1"/>
    <row r="13471" s="244" customFormat="1"/>
    <row r="13472" s="244" customFormat="1"/>
    <row r="13473" s="244" customFormat="1"/>
    <row r="13474" s="244" customFormat="1"/>
    <row r="13475" s="244" customFormat="1"/>
    <row r="13476" s="244" customFormat="1"/>
    <row r="13477" s="244" customFormat="1"/>
    <row r="13478" s="244" customFormat="1"/>
    <row r="13479" s="244" customFormat="1"/>
    <row r="13480" s="244" customFormat="1"/>
    <row r="13481" s="244" customFormat="1"/>
    <row r="13482" s="244" customFormat="1"/>
    <row r="13483" s="244" customFormat="1"/>
    <row r="13484" s="244" customFormat="1"/>
    <row r="13485" s="244" customFormat="1"/>
    <row r="13486" s="244" customFormat="1"/>
    <row r="13487" s="244" customFormat="1"/>
    <row r="13488" s="244" customFormat="1"/>
    <row r="13489" s="244" customFormat="1"/>
    <row r="13490" s="244" customFormat="1"/>
    <row r="13491" s="244" customFormat="1"/>
    <row r="13492" s="244" customFormat="1"/>
    <row r="13493" s="244" customFormat="1"/>
    <row r="13494" s="244" customFormat="1"/>
    <row r="13495" s="244" customFormat="1"/>
    <row r="13496" s="244" customFormat="1"/>
    <row r="13497" s="244" customFormat="1"/>
    <row r="13498" s="244" customFormat="1"/>
    <row r="13499" s="244" customFormat="1"/>
    <row r="13500" s="244" customFormat="1"/>
    <row r="13501" s="244" customFormat="1"/>
    <row r="13502" s="244" customFormat="1"/>
    <row r="13503" s="244" customFormat="1"/>
    <row r="13504" s="244" customFormat="1"/>
    <row r="13505" s="244" customFormat="1"/>
    <row r="13506" s="244" customFormat="1"/>
    <row r="13507" s="244" customFormat="1"/>
    <row r="13508" s="244" customFormat="1"/>
    <row r="13509" s="244" customFormat="1"/>
    <row r="13510" s="244" customFormat="1"/>
    <row r="13511" s="244" customFormat="1"/>
    <row r="13512" s="244" customFormat="1"/>
    <row r="13513" s="244" customFormat="1"/>
    <row r="13514" s="244" customFormat="1"/>
    <row r="13515" s="244" customFormat="1"/>
    <row r="13516" s="244" customFormat="1"/>
    <row r="13517" s="244" customFormat="1"/>
    <row r="13518" s="244" customFormat="1"/>
    <row r="13519" s="244" customFormat="1"/>
    <row r="13520" s="244" customFormat="1"/>
    <row r="13521" s="244" customFormat="1"/>
    <row r="13522" s="244" customFormat="1"/>
    <row r="13523" s="244" customFormat="1"/>
    <row r="13524" s="244" customFormat="1"/>
    <row r="13525" s="244" customFormat="1"/>
    <row r="13526" s="244" customFormat="1"/>
    <row r="13527" s="244" customFormat="1"/>
    <row r="13528" s="244" customFormat="1"/>
    <row r="13529" s="244" customFormat="1"/>
    <row r="13530" s="244" customFormat="1"/>
    <row r="13531" s="244" customFormat="1"/>
    <row r="13532" s="244" customFormat="1"/>
    <row r="13533" s="244" customFormat="1"/>
    <row r="13534" s="244" customFormat="1"/>
    <row r="13535" s="244" customFormat="1"/>
    <row r="13536" s="244" customFormat="1"/>
    <row r="13537" s="244" customFormat="1"/>
    <row r="13538" s="244" customFormat="1"/>
    <row r="13539" s="244" customFormat="1"/>
    <row r="13540" s="244" customFormat="1"/>
    <row r="13541" s="244" customFormat="1"/>
    <row r="13542" s="244" customFormat="1"/>
    <row r="13543" s="244" customFormat="1"/>
    <row r="13544" s="244" customFormat="1"/>
    <row r="13545" s="244" customFormat="1"/>
    <row r="13546" s="244" customFormat="1"/>
    <row r="13547" s="244" customFormat="1"/>
    <row r="13548" s="244" customFormat="1"/>
    <row r="13549" s="244" customFormat="1"/>
    <row r="13550" s="244" customFormat="1"/>
    <row r="13551" s="244" customFormat="1"/>
    <row r="13552" s="244" customFormat="1"/>
    <row r="13553" s="244" customFormat="1"/>
    <row r="13554" s="244" customFormat="1"/>
    <row r="13555" s="244" customFormat="1"/>
    <row r="13556" s="244" customFormat="1"/>
    <row r="13557" s="244" customFormat="1"/>
    <row r="13558" s="244" customFormat="1"/>
    <row r="13559" s="244" customFormat="1"/>
    <row r="13560" s="244" customFormat="1"/>
    <row r="13561" s="244" customFormat="1"/>
    <row r="13562" s="244" customFormat="1"/>
    <row r="13563" s="244" customFormat="1"/>
    <row r="13564" s="244" customFormat="1"/>
    <row r="13565" s="244" customFormat="1"/>
    <row r="13566" s="244" customFormat="1"/>
    <row r="13567" s="244" customFormat="1"/>
    <row r="13568" s="244" customFormat="1"/>
    <row r="13569" s="244" customFormat="1"/>
    <row r="13570" s="244" customFormat="1"/>
    <row r="13571" s="244" customFormat="1"/>
    <row r="13572" s="244" customFormat="1"/>
    <row r="13573" s="244" customFormat="1"/>
    <row r="13574" s="244" customFormat="1"/>
    <row r="13575" s="244" customFormat="1"/>
    <row r="13576" s="244" customFormat="1"/>
    <row r="13577" s="244" customFormat="1"/>
    <row r="13578" s="244" customFormat="1"/>
    <row r="13579" s="244" customFormat="1"/>
    <row r="13580" s="244" customFormat="1"/>
    <row r="13581" s="244" customFormat="1"/>
    <row r="13582" s="244" customFormat="1"/>
    <row r="13583" s="244" customFormat="1"/>
    <row r="13584" s="244" customFormat="1"/>
    <row r="13585" s="244" customFormat="1"/>
    <row r="13586" s="244" customFormat="1"/>
    <row r="13587" s="244" customFormat="1"/>
    <row r="13588" s="244" customFormat="1"/>
    <row r="13589" s="244" customFormat="1"/>
    <row r="13590" s="244" customFormat="1"/>
    <row r="13591" s="244" customFormat="1"/>
    <row r="13592" s="244" customFormat="1"/>
    <row r="13593" s="244" customFormat="1"/>
    <row r="13594" s="244" customFormat="1"/>
    <row r="13595" s="244" customFormat="1"/>
    <row r="13596" s="244" customFormat="1"/>
    <row r="13597" s="244" customFormat="1"/>
    <row r="13598" s="244" customFormat="1"/>
    <row r="13599" s="244" customFormat="1"/>
    <row r="13600" s="244" customFormat="1"/>
    <row r="13601" s="244" customFormat="1"/>
    <row r="13602" s="244" customFormat="1"/>
    <row r="13603" s="244" customFormat="1"/>
    <row r="13604" s="244" customFormat="1"/>
    <row r="13605" s="244" customFormat="1"/>
    <row r="13606" s="244" customFormat="1"/>
    <row r="13607" s="244" customFormat="1"/>
    <row r="13608" s="244" customFormat="1"/>
    <row r="13609" s="244" customFormat="1"/>
    <row r="13610" s="244" customFormat="1"/>
    <row r="13611" s="244" customFormat="1"/>
    <row r="13612" s="244" customFormat="1"/>
    <row r="13613" s="244" customFormat="1"/>
    <row r="13614" s="244" customFormat="1"/>
    <row r="13615" s="244" customFormat="1"/>
    <row r="13616" s="244" customFormat="1"/>
    <row r="13617" s="244" customFormat="1"/>
    <row r="13618" s="244" customFormat="1"/>
    <row r="13619" s="244" customFormat="1"/>
    <row r="13620" s="244" customFormat="1"/>
    <row r="13621" s="244" customFormat="1"/>
    <row r="13622" s="244" customFormat="1"/>
    <row r="13623" s="244" customFormat="1"/>
    <row r="13624" s="244" customFormat="1"/>
    <row r="13625" s="244" customFormat="1"/>
    <row r="13626" s="244" customFormat="1"/>
    <row r="13627" s="244" customFormat="1"/>
    <row r="13628" s="244" customFormat="1"/>
    <row r="13629" s="244" customFormat="1"/>
    <row r="13630" s="244" customFormat="1"/>
    <row r="13631" s="244" customFormat="1"/>
    <row r="13632" s="244" customFormat="1"/>
    <row r="13633" s="244" customFormat="1"/>
    <row r="13634" s="244" customFormat="1"/>
    <row r="13635" s="244" customFormat="1"/>
    <row r="13636" s="244" customFormat="1"/>
    <row r="13637" s="244" customFormat="1"/>
    <row r="13638" s="244" customFormat="1"/>
    <row r="13639" s="244" customFormat="1"/>
    <row r="13640" s="244" customFormat="1"/>
    <row r="13641" s="244" customFormat="1"/>
    <row r="13642" s="244" customFormat="1"/>
    <row r="13643" s="244" customFormat="1"/>
    <row r="13644" s="244" customFormat="1"/>
    <row r="13645" s="244" customFormat="1"/>
    <row r="13646" s="244" customFormat="1"/>
    <row r="13647" s="244" customFormat="1"/>
    <row r="13648" s="244" customFormat="1"/>
    <row r="13649" s="244" customFormat="1"/>
    <row r="13650" s="244" customFormat="1"/>
    <row r="13651" s="244" customFormat="1"/>
    <row r="13652" s="244" customFormat="1"/>
    <row r="13653" s="244" customFormat="1"/>
    <row r="13654" s="244" customFormat="1"/>
    <row r="13655" s="244" customFormat="1"/>
    <row r="13656" s="244" customFormat="1"/>
    <row r="13657" s="244" customFormat="1"/>
    <row r="13658" s="244" customFormat="1"/>
    <row r="13659" s="244" customFormat="1"/>
    <row r="13660" s="244" customFormat="1"/>
    <row r="13661" s="244" customFormat="1"/>
    <row r="13662" s="244" customFormat="1"/>
    <row r="13663" s="244" customFormat="1"/>
    <row r="13664" s="244" customFormat="1"/>
    <row r="13665" s="244" customFormat="1"/>
    <row r="13666" s="244" customFormat="1"/>
    <row r="13667" s="244" customFormat="1"/>
    <row r="13668" s="244" customFormat="1"/>
    <row r="13669" s="244" customFormat="1"/>
    <row r="13670" s="244" customFormat="1"/>
    <row r="13671" s="244" customFormat="1"/>
    <row r="13672" s="244" customFormat="1"/>
    <row r="13673" s="244" customFormat="1"/>
    <row r="13674" s="244" customFormat="1"/>
    <row r="13675" s="244" customFormat="1"/>
    <row r="13676" s="244" customFormat="1"/>
    <row r="13677" s="244" customFormat="1"/>
    <row r="13678" s="244" customFormat="1"/>
    <row r="13679" s="244" customFormat="1"/>
    <row r="13680" s="244" customFormat="1"/>
    <row r="13681" s="244" customFormat="1"/>
    <row r="13682" s="244" customFormat="1"/>
    <row r="13683" s="244" customFormat="1"/>
    <row r="13684" s="244" customFormat="1"/>
    <row r="13685" s="244" customFormat="1"/>
    <row r="13686" s="244" customFormat="1"/>
    <row r="13687" s="244" customFormat="1"/>
    <row r="13688" s="244" customFormat="1"/>
    <row r="13689" s="244" customFormat="1"/>
    <row r="13690" s="244" customFormat="1"/>
    <row r="13691" s="244" customFormat="1"/>
    <row r="13692" s="244" customFormat="1"/>
    <row r="13693" s="244" customFormat="1"/>
    <row r="13694" s="244" customFormat="1"/>
    <row r="13695" s="244" customFormat="1"/>
    <row r="13696" s="244" customFormat="1"/>
    <row r="13697" s="244" customFormat="1"/>
    <row r="13698" s="244" customFormat="1"/>
    <row r="13699" s="244" customFormat="1"/>
    <row r="13700" s="244" customFormat="1"/>
    <row r="13701" s="244" customFormat="1"/>
    <row r="13702" s="244" customFormat="1"/>
    <row r="13703" s="244" customFormat="1"/>
    <row r="13704" s="244" customFormat="1"/>
    <row r="13705" s="244" customFormat="1"/>
    <row r="13706" s="244" customFormat="1"/>
    <row r="13707" s="244" customFormat="1"/>
    <row r="13708" s="244" customFormat="1"/>
    <row r="13709" s="244" customFormat="1"/>
    <row r="13710" s="244" customFormat="1"/>
    <row r="13711" s="244" customFormat="1"/>
    <row r="13712" s="244" customFormat="1"/>
    <row r="13713" s="244" customFormat="1"/>
    <row r="13714" s="244" customFormat="1"/>
    <row r="13715" s="244" customFormat="1"/>
    <row r="13716" s="244" customFormat="1"/>
    <row r="13717" s="244" customFormat="1"/>
    <row r="13718" s="244" customFormat="1"/>
    <row r="13719" s="244" customFormat="1"/>
    <row r="13720" s="244" customFormat="1"/>
    <row r="13721" s="244" customFormat="1"/>
    <row r="13722" s="244" customFormat="1"/>
    <row r="13723" s="244" customFormat="1"/>
    <row r="13724" s="244" customFormat="1"/>
    <row r="13725" s="244" customFormat="1"/>
    <row r="13726" s="244" customFormat="1"/>
    <row r="13727" s="244" customFormat="1"/>
    <row r="13728" s="244" customFormat="1"/>
    <row r="13729" s="244" customFormat="1"/>
    <row r="13730" s="244" customFormat="1"/>
    <row r="13731" s="244" customFormat="1"/>
    <row r="13732" s="244" customFormat="1"/>
    <row r="13733" s="244" customFormat="1"/>
    <row r="13734" s="244" customFormat="1"/>
    <row r="13735" s="244" customFormat="1"/>
    <row r="13736" s="244" customFormat="1"/>
    <row r="13737" s="244" customFormat="1"/>
    <row r="13738" s="244" customFormat="1"/>
    <row r="13739" s="244" customFormat="1"/>
    <row r="13740" s="244" customFormat="1"/>
    <row r="13741" s="244" customFormat="1"/>
    <row r="13742" s="244" customFormat="1"/>
    <row r="13743" s="244" customFormat="1"/>
    <row r="13744" s="244" customFormat="1"/>
    <row r="13745" s="244" customFormat="1"/>
    <row r="13746" s="244" customFormat="1"/>
    <row r="13747" s="244" customFormat="1"/>
    <row r="13748" s="244" customFormat="1"/>
    <row r="13749" s="244" customFormat="1"/>
    <row r="13750" s="244" customFormat="1"/>
    <row r="13751" s="244" customFormat="1"/>
    <row r="13752" s="244" customFormat="1"/>
    <row r="13753" s="244" customFormat="1"/>
    <row r="13754" s="244" customFormat="1"/>
    <row r="13755" s="244" customFormat="1"/>
    <row r="13756" s="244" customFormat="1"/>
    <row r="13757" s="244" customFormat="1"/>
    <row r="13758" s="244" customFormat="1"/>
    <row r="13759" s="244" customFormat="1"/>
    <row r="13760" s="244" customFormat="1"/>
    <row r="13761" s="244" customFormat="1"/>
    <row r="13762" s="244" customFormat="1"/>
    <row r="13763" s="244" customFormat="1"/>
    <row r="13764" s="244" customFormat="1"/>
    <row r="13765" s="244" customFormat="1"/>
    <row r="13766" s="244" customFormat="1"/>
    <row r="13767" s="244" customFormat="1"/>
    <row r="13768" s="244" customFormat="1"/>
    <row r="13769" s="244" customFormat="1"/>
    <row r="13770" s="244" customFormat="1"/>
    <row r="13771" s="244" customFormat="1"/>
    <row r="13772" s="244" customFormat="1"/>
    <row r="13773" s="244" customFormat="1"/>
    <row r="13774" s="244" customFormat="1"/>
    <row r="13775" s="244" customFormat="1"/>
    <row r="13776" s="244" customFormat="1"/>
    <row r="13777" s="244" customFormat="1"/>
    <row r="13778" s="244" customFormat="1"/>
    <row r="13779" s="244" customFormat="1"/>
    <row r="13780" s="244" customFormat="1"/>
    <row r="13781" s="244" customFormat="1"/>
    <row r="13782" s="244" customFormat="1"/>
    <row r="13783" s="244" customFormat="1"/>
    <row r="13784" s="244" customFormat="1"/>
    <row r="13785" s="244" customFormat="1"/>
    <row r="13786" s="244" customFormat="1"/>
    <row r="13787" s="244" customFormat="1"/>
    <row r="13788" s="244" customFormat="1"/>
    <row r="13789" s="244" customFormat="1"/>
    <row r="13790" s="244" customFormat="1"/>
    <row r="13791" s="244" customFormat="1"/>
    <row r="13792" s="244" customFormat="1"/>
    <row r="13793" s="244" customFormat="1"/>
    <row r="13794" s="244" customFormat="1"/>
    <row r="13795" s="244" customFormat="1"/>
    <row r="13796" s="244" customFormat="1"/>
    <row r="13797" s="244" customFormat="1"/>
    <row r="13798" s="244" customFormat="1"/>
    <row r="13799" s="244" customFormat="1"/>
    <row r="13800" s="244" customFormat="1"/>
    <row r="13801" s="244" customFormat="1"/>
    <row r="13802" s="244" customFormat="1"/>
    <row r="13803" s="244" customFormat="1"/>
    <row r="13804" s="244" customFormat="1"/>
    <row r="13805" s="244" customFormat="1"/>
    <row r="13806" s="244" customFormat="1"/>
    <row r="13807" s="244" customFormat="1"/>
    <row r="13808" s="244" customFormat="1"/>
    <row r="13809" s="244" customFormat="1"/>
    <row r="13810" s="244" customFormat="1"/>
    <row r="13811" s="244" customFormat="1"/>
    <row r="13812" s="244" customFormat="1"/>
    <row r="13813" s="244" customFormat="1"/>
    <row r="13814" s="244" customFormat="1"/>
    <row r="13815" s="244" customFormat="1"/>
    <row r="13816" s="244" customFormat="1"/>
    <row r="13817" s="244" customFormat="1"/>
    <row r="13818" s="244" customFormat="1"/>
    <row r="13819" s="244" customFormat="1"/>
    <row r="13820" s="244" customFormat="1"/>
    <row r="13821" s="244" customFormat="1"/>
    <row r="13822" s="244" customFormat="1"/>
    <row r="13823" s="244" customFormat="1"/>
    <row r="13824" s="244" customFormat="1"/>
    <row r="13825" s="244" customFormat="1"/>
    <row r="13826" s="244" customFormat="1"/>
    <row r="13827" s="244" customFormat="1"/>
    <row r="13828" s="244" customFormat="1"/>
    <row r="13829" s="244" customFormat="1"/>
    <row r="13830" s="244" customFormat="1"/>
    <row r="13831" s="244" customFormat="1"/>
    <row r="13832" s="244" customFormat="1"/>
    <row r="13833" s="244" customFormat="1"/>
    <row r="13834" s="244" customFormat="1"/>
    <row r="13835" s="244" customFormat="1"/>
    <row r="13836" s="244" customFormat="1"/>
    <row r="13837" s="244" customFormat="1"/>
    <row r="13838" s="244" customFormat="1"/>
    <row r="13839" s="244" customFormat="1"/>
    <row r="13840" s="244" customFormat="1"/>
    <row r="13841" s="244" customFormat="1"/>
    <row r="13842" s="244" customFormat="1"/>
    <row r="13843" s="244" customFormat="1"/>
    <row r="13844" s="244" customFormat="1"/>
    <row r="13845" s="244" customFormat="1"/>
    <row r="13846" s="244" customFormat="1"/>
    <row r="13847" s="244" customFormat="1"/>
    <row r="13848" s="244" customFormat="1"/>
    <row r="13849" s="244" customFormat="1"/>
    <row r="13850" s="244" customFormat="1"/>
    <row r="13851" s="244" customFormat="1"/>
    <row r="13852" s="244" customFormat="1"/>
    <row r="13853" s="244" customFormat="1"/>
    <row r="13854" s="244" customFormat="1"/>
    <row r="13855" s="244" customFormat="1"/>
    <row r="13856" s="244" customFormat="1"/>
    <row r="13857" s="244" customFormat="1"/>
    <row r="13858" s="244" customFormat="1"/>
    <row r="13859" s="244" customFormat="1"/>
    <row r="13860" s="244" customFormat="1"/>
    <row r="13861" s="244" customFormat="1"/>
    <row r="13862" s="244" customFormat="1"/>
    <row r="13863" s="244" customFormat="1"/>
    <row r="13864" s="244" customFormat="1"/>
    <row r="13865" s="244" customFormat="1"/>
    <row r="13866" s="244" customFormat="1"/>
    <row r="13867" s="244" customFormat="1"/>
    <row r="13868" s="244" customFormat="1"/>
    <row r="13869" s="244" customFormat="1"/>
    <row r="13870" s="244" customFormat="1"/>
    <row r="13871" s="244" customFormat="1"/>
    <row r="13872" s="244" customFormat="1"/>
    <row r="13873" s="244" customFormat="1"/>
    <row r="13874" s="244" customFormat="1"/>
    <row r="13875" s="244" customFormat="1"/>
    <row r="13876" s="244" customFormat="1"/>
    <row r="13877" s="244" customFormat="1"/>
    <row r="13878" s="244" customFormat="1"/>
    <row r="13879" s="244" customFormat="1"/>
    <row r="13880" s="244" customFormat="1"/>
    <row r="13881" s="244" customFormat="1"/>
    <row r="13882" s="244" customFormat="1"/>
    <row r="13883" s="244" customFormat="1"/>
    <row r="13884" s="244" customFormat="1"/>
    <row r="13885" s="244" customFormat="1"/>
    <row r="13886" s="244" customFormat="1"/>
    <row r="13887" s="244" customFormat="1"/>
    <row r="13888" s="244" customFormat="1"/>
    <row r="13889" s="244" customFormat="1"/>
    <row r="13890" s="244" customFormat="1"/>
    <row r="13891" s="244" customFormat="1"/>
    <row r="13892" s="244" customFormat="1"/>
    <row r="13893" s="244" customFormat="1"/>
    <row r="13894" s="244" customFormat="1"/>
    <row r="13895" s="244" customFormat="1"/>
    <row r="13896" s="244" customFormat="1"/>
    <row r="13897" s="244" customFormat="1"/>
    <row r="13898" s="244" customFormat="1"/>
    <row r="13899" s="244" customFormat="1"/>
    <row r="13900" s="244" customFormat="1"/>
    <row r="13901" s="244" customFormat="1"/>
    <row r="13902" s="244" customFormat="1"/>
    <row r="13903" s="244" customFormat="1"/>
    <row r="13904" s="244" customFormat="1"/>
    <row r="13905" s="244" customFormat="1"/>
    <row r="13906" s="244" customFormat="1"/>
    <row r="13907" s="244" customFormat="1"/>
    <row r="13908" s="244" customFormat="1"/>
    <row r="13909" s="244" customFormat="1"/>
    <row r="13910" s="244" customFormat="1"/>
    <row r="13911" s="244" customFormat="1"/>
    <row r="13912" s="244" customFormat="1"/>
    <row r="13913" s="244" customFormat="1"/>
    <row r="13914" s="244" customFormat="1"/>
    <row r="13915" s="244" customFormat="1"/>
    <row r="13916" s="244" customFormat="1"/>
    <row r="13917" s="244" customFormat="1"/>
    <row r="13918" s="244" customFormat="1"/>
    <row r="13919" s="244" customFormat="1"/>
    <row r="13920" s="244" customFormat="1"/>
    <row r="13921" s="244" customFormat="1"/>
    <row r="13922" s="244" customFormat="1"/>
    <row r="13923" s="244" customFormat="1"/>
    <row r="13924" s="244" customFormat="1"/>
    <row r="13925" s="244" customFormat="1"/>
    <row r="13926" s="244" customFormat="1"/>
    <row r="13927" s="244" customFormat="1"/>
    <row r="13928" s="244" customFormat="1"/>
    <row r="13929" s="244" customFormat="1"/>
    <row r="13930" s="244" customFormat="1"/>
    <row r="13931" s="244" customFormat="1"/>
    <row r="13932" s="244" customFormat="1"/>
    <row r="13933" s="244" customFormat="1"/>
    <row r="13934" s="244" customFormat="1"/>
    <row r="13935" s="244" customFormat="1"/>
    <row r="13936" s="244" customFormat="1"/>
    <row r="13937" s="244" customFormat="1"/>
    <row r="13938" s="244" customFormat="1"/>
    <row r="13939" s="244" customFormat="1"/>
    <row r="13940" s="244" customFormat="1"/>
    <row r="13941" s="244" customFormat="1"/>
    <row r="13942" s="244" customFormat="1"/>
    <row r="13943" s="244" customFormat="1"/>
    <row r="13944" s="244" customFormat="1"/>
    <row r="13945" s="244" customFormat="1"/>
    <row r="13946" s="244" customFormat="1"/>
    <row r="13947" s="244" customFormat="1"/>
    <row r="13948" s="244" customFormat="1"/>
    <row r="13949" s="244" customFormat="1"/>
    <row r="13950" s="244" customFormat="1"/>
    <row r="13951" s="244" customFormat="1"/>
    <row r="13952" s="244" customFormat="1"/>
    <row r="13953" s="244" customFormat="1"/>
    <row r="13954" s="244" customFormat="1"/>
    <row r="13955" s="244" customFormat="1"/>
    <row r="13956" s="244" customFormat="1"/>
    <row r="13957" s="244" customFormat="1"/>
    <row r="13958" s="244" customFormat="1"/>
    <row r="13959" s="244" customFormat="1"/>
    <row r="13960" s="244" customFormat="1"/>
    <row r="13961" s="244" customFormat="1"/>
    <row r="13962" s="244" customFormat="1"/>
    <row r="13963" s="244" customFormat="1"/>
    <row r="13964" s="244" customFormat="1"/>
    <row r="13965" s="244" customFormat="1"/>
    <row r="13966" s="244" customFormat="1"/>
    <row r="13967" s="244" customFormat="1"/>
    <row r="13968" s="244" customFormat="1"/>
    <row r="13969" s="244" customFormat="1"/>
    <row r="13970" s="244" customFormat="1"/>
    <row r="13971" s="244" customFormat="1"/>
    <row r="13972" s="244" customFormat="1"/>
    <row r="13973" s="244" customFormat="1"/>
    <row r="13974" s="244" customFormat="1"/>
    <row r="13975" s="244" customFormat="1"/>
    <row r="13976" s="244" customFormat="1"/>
    <row r="13977" s="244" customFormat="1"/>
    <row r="13978" s="244" customFormat="1"/>
    <row r="13979" s="244" customFormat="1"/>
    <row r="13980" s="244" customFormat="1"/>
    <row r="13981" s="244" customFormat="1"/>
    <row r="13982" s="244" customFormat="1"/>
    <row r="13983" s="244" customFormat="1"/>
    <row r="13984" s="244" customFormat="1"/>
    <row r="13985" s="244" customFormat="1"/>
    <row r="13986" s="244" customFormat="1"/>
    <row r="13987" s="244" customFormat="1"/>
    <row r="13988" s="244" customFormat="1"/>
    <row r="13989" s="244" customFormat="1"/>
    <row r="13990" s="244" customFormat="1"/>
    <row r="13991" s="244" customFormat="1"/>
    <row r="13992" s="244" customFormat="1"/>
    <row r="13993" s="244" customFormat="1"/>
    <row r="13994" s="244" customFormat="1"/>
    <row r="13995" s="244" customFormat="1"/>
    <row r="13996" s="244" customFormat="1"/>
    <row r="13997" s="244" customFormat="1"/>
    <row r="13998" s="244" customFormat="1"/>
    <row r="13999" s="244" customFormat="1"/>
    <row r="14000" s="244" customFormat="1"/>
    <row r="14001" s="244" customFormat="1"/>
    <row r="14002" s="244" customFormat="1"/>
    <row r="14003" s="244" customFormat="1"/>
    <row r="14004" s="244" customFormat="1"/>
    <row r="14005" s="244" customFormat="1"/>
    <row r="14006" s="244" customFormat="1"/>
    <row r="14007" s="244" customFormat="1"/>
    <row r="14008" s="244" customFormat="1"/>
    <row r="14009" s="244" customFormat="1"/>
    <row r="14010" s="244" customFormat="1"/>
    <row r="14011" s="244" customFormat="1"/>
    <row r="14012" s="244" customFormat="1"/>
    <row r="14013" s="244" customFormat="1"/>
    <row r="14014" s="244" customFormat="1"/>
    <row r="14015" s="244" customFormat="1"/>
    <row r="14016" s="244" customFormat="1"/>
    <row r="14017" s="244" customFormat="1"/>
    <row r="14018" s="244" customFormat="1"/>
    <row r="14019" s="244" customFormat="1"/>
    <row r="14020" s="244" customFormat="1"/>
    <row r="14021" s="244" customFormat="1"/>
    <row r="14022" s="244" customFormat="1"/>
    <row r="14023" s="244" customFormat="1"/>
    <row r="14024" s="244" customFormat="1"/>
    <row r="14025" s="244" customFormat="1"/>
    <row r="14026" s="244" customFormat="1"/>
    <row r="14027" s="244" customFormat="1"/>
    <row r="14028" s="244" customFormat="1"/>
    <row r="14029" s="244" customFormat="1"/>
    <row r="14030" s="244" customFormat="1"/>
    <row r="14031" s="244" customFormat="1"/>
    <row r="14032" s="244" customFormat="1"/>
    <row r="14033" s="244" customFormat="1"/>
    <row r="14034" s="244" customFormat="1"/>
    <row r="14035" s="244" customFormat="1"/>
    <row r="14036" s="244" customFormat="1"/>
    <row r="14037" s="244" customFormat="1"/>
    <row r="14038" s="244" customFormat="1"/>
    <row r="14039" s="244" customFormat="1"/>
    <row r="14040" s="244" customFormat="1"/>
    <row r="14041" s="244" customFormat="1"/>
    <row r="14042" s="244" customFormat="1"/>
    <row r="14043" s="244" customFormat="1"/>
    <row r="14044" s="244" customFormat="1"/>
    <row r="14045" s="244" customFormat="1"/>
    <row r="14046" s="244" customFormat="1"/>
    <row r="14047" s="244" customFormat="1"/>
    <row r="14048" s="244" customFormat="1"/>
    <row r="14049" s="244" customFormat="1"/>
    <row r="14050" s="244" customFormat="1"/>
    <row r="14051" s="244" customFormat="1"/>
    <row r="14052" s="244" customFormat="1"/>
    <row r="14053" s="244" customFormat="1"/>
    <row r="14054" s="244" customFormat="1"/>
    <row r="14055" s="244" customFormat="1"/>
    <row r="14056" s="244" customFormat="1"/>
    <row r="14057" s="244" customFormat="1"/>
    <row r="14058" s="244" customFormat="1"/>
    <row r="14059" s="244" customFormat="1"/>
    <row r="14060" s="244" customFormat="1"/>
    <row r="14061" s="244" customFormat="1"/>
    <row r="14062" s="244" customFormat="1"/>
    <row r="14063" s="244" customFormat="1"/>
    <row r="14064" s="244" customFormat="1"/>
    <row r="14065" s="244" customFormat="1"/>
    <row r="14066" s="244" customFormat="1"/>
    <row r="14067" s="244" customFormat="1"/>
    <row r="14068" s="244" customFormat="1"/>
    <row r="14069" s="244" customFormat="1"/>
    <row r="14070" s="244" customFormat="1"/>
    <row r="14071" s="244" customFormat="1"/>
    <row r="14072" s="244" customFormat="1"/>
    <row r="14073" s="244" customFormat="1"/>
    <row r="14074" s="244" customFormat="1"/>
    <row r="14075" s="244" customFormat="1"/>
    <row r="14076" s="244" customFormat="1"/>
    <row r="14077" s="244" customFormat="1"/>
    <row r="14078" s="244" customFormat="1"/>
    <row r="14079" s="244" customFormat="1"/>
    <row r="14080" s="244" customFormat="1"/>
    <row r="14081" s="244" customFormat="1"/>
    <row r="14082" s="244" customFormat="1"/>
    <row r="14083" s="244" customFormat="1"/>
    <row r="14084" s="244" customFormat="1"/>
    <row r="14085" s="244" customFormat="1"/>
    <row r="14086" s="244" customFormat="1"/>
    <row r="14087" s="244" customFormat="1"/>
    <row r="14088" s="244" customFormat="1"/>
    <row r="14089" s="244" customFormat="1"/>
    <row r="14090" s="244" customFormat="1"/>
    <row r="14091" s="244" customFormat="1"/>
    <row r="14092" s="244" customFormat="1"/>
    <row r="14093" s="244" customFormat="1"/>
    <row r="14094" s="244" customFormat="1"/>
    <row r="14095" s="244" customFormat="1"/>
    <row r="14096" s="244" customFormat="1"/>
    <row r="14097" s="244" customFormat="1"/>
    <row r="14098" s="244" customFormat="1"/>
    <row r="14099" s="244" customFormat="1"/>
    <row r="14100" s="244" customFormat="1"/>
    <row r="14101" s="244" customFormat="1"/>
    <row r="14102" s="244" customFormat="1"/>
    <row r="14103" s="244" customFormat="1"/>
    <row r="14104" s="244" customFormat="1"/>
    <row r="14105" s="244" customFormat="1"/>
    <row r="14106" s="244" customFormat="1"/>
    <row r="14107" s="244" customFormat="1"/>
    <row r="14108" s="244" customFormat="1"/>
    <row r="14109" s="244" customFormat="1"/>
    <row r="14110" s="244" customFormat="1"/>
    <row r="14111" s="244" customFormat="1"/>
    <row r="14112" s="244" customFormat="1"/>
    <row r="14113" s="244" customFormat="1"/>
    <row r="14114" s="244" customFormat="1"/>
    <row r="14115" s="244" customFormat="1"/>
    <row r="14116" s="244" customFormat="1"/>
    <row r="14117" s="244" customFormat="1"/>
    <row r="14118" s="244" customFormat="1"/>
    <row r="14119" s="244" customFormat="1"/>
    <row r="14120" s="244" customFormat="1"/>
    <row r="14121" s="244" customFormat="1"/>
    <row r="14122" s="244" customFormat="1"/>
    <row r="14123" s="244" customFormat="1"/>
    <row r="14124" s="244" customFormat="1"/>
    <row r="14125" s="244" customFormat="1"/>
    <row r="14126" s="244" customFormat="1"/>
    <row r="14127" s="244" customFormat="1"/>
    <row r="14128" s="244" customFormat="1"/>
    <row r="14129" s="244" customFormat="1"/>
    <row r="14130" s="244" customFormat="1"/>
    <row r="14131" s="244" customFormat="1"/>
    <row r="14132" s="244" customFormat="1"/>
    <row r="14133" s="244" customFormat="1"/>
    <row r="14134" s="244" customFormat="1"/>
    <row r="14135" s="244" customFormat="1"/>
    <row r="14136" s="244" customFormat="1"/>
    <row r="14137" s="244" customFormat="1"/>
    <row r="14138" s="244" customFormat="1"/>
    <row r="14139" s="244" customFormat="1"/>
    <row r="14140" s="244" customFormat="1"/>
    <row r="14141" s="244" customFormat="1"/>
    <row r="14142" s="244" customFormat="1"/>
    <row r="14143" s="244" customFormat="1"/>
    <row r="14144" s="244" customFormat="1"/>
    <row r="14145" s="244" customFormat="1"/>
    <row r="14146" s="244" customFormat="1"/>
    <row r="14147" s="244" customFormat="1"/>
    <row r="14148" s="244" customFormat="1"/>
    <row r="14149" s="244" customFormat="1"/>
    <row r="14150" s="244" customFormat="1"/>
    <row r="14151" s="244" customFormat="1"/>
    <row r="14152" s="244" customFormat="1"/>
    <row r="14153" s="244" customFormat="1"/>
    <row r="14154" s="244" customFormat="1"/>
    <row r="14155" s="244" customFormat="1"/>
    <row r="14156" s="244" customFormat="1"/>
    <row r="14157" s="244" customFormat="1"/>
    <row r="14158" s="244" customFormat="1"/>
    <row r="14159" s="244" customFormat="1"/>
    <row r="14160" s="244" customFormat="1"/>
    <row r="14161" s="244" customFormat="1"/>
    <row r="14162" s="244" customFormat="1"/>
    <row r="14163" s="244" customFormat="1"/>
    <row r="14164" s="244" customFormat="1"/>
    <row r="14165" s="244" customFormat="1"/>
    <row r="14166" s="244" customFormat="1"/>
    <row r="14167" s="244" customFormat="1"/>
    <row r="14168" s="244" customFormat="1"/>
    <row r="14169" s="244" customFormat="1"/>
    <row r="14170" s="244" customFormat="1"/>
    <row r="14171" s="244" customFormat="1"/>
    <row r="14172" s="244" customFormat="1"/>
    <row r="14173" s="244" customFormat="1"/>
    <row r="14174" s="244" customFormat="1"/>
    <row r="14175" s="244" customFormat="1"/>
    <row r="14176" s="244" customFormat="1"/>
    <row r="14177" s="244" customFormat="1"/>
    <row r="14178" s="244" customFormat="1"/>
    <row r="14179" s="244" customFormat="1"/>
    <row r="14180" s="244" customFormat="1"/>
    <row r="14181" s="244" customFormat="1"/>
    <row r="14182" s="244" customFormat="1"/>
    <row r="14183" s="244" customFormat="1"/>
    <row r="14184" s="244" customFormat="1"/>
    <row r="14185" s="244" customFormat="1"/>
    <row r="14186" s="244" customFormat="1"/>
    <row r="14187" s="244" customFormat="1"/>
    <row r="14188" s="244" customFormat="1"/>
    <row r="14189" s="244" customFormat="1"/>
    <row r="14190" s="244" customFormat="1"/>
    <row r="14191" s="244" customFormat="1"/>
    <row r="14192" s="244" customFormat="1"/>
    <row r="14193" s="244" customFormat="1"/>
    <row r="14194" s="244" customFormat="1"/>
    <row r="14195" s="244" customFormat="1"/>
    <row r="14196" s="244" customFormat="1"/>
    <row r="14197" s="244" customFormat="1"/>
    <row r="14198" s="244" customFormat="1"/>
    <row r="14199" s="244" customFormat="1"/>
    <row r="14200" s="244" customFormat="1"/>
    <row r="14201" s="244" customFormat="1"/>
    <row r="14202" s="244" customFormat="1"/>
    <row r="14203" s="244" customFormat="1"/>
    <row r="14204" s="244" customFormat="1"/>
    <row r="14205" s="244" customFormat="1"/>
    <row r="14206" s="244" customFormat="1"/>
    <row r="14207" s="244" customFormat="1"/>
    <row r="14208" s="244" customFormat="1"/>
    <row r="14209" s="244" customFormat="1"/>
    <row r="14210" s="244" customFormat="1"/>
    <row r="14211" s="244" customFormat="1"/>
    <row r="14212" s="244" customFormat="1"/>
    <row r="14213" s="244" customFormat="1"/>
    <row r="14214" s="244" customFormat="1"/>
    <row r="14215" s="244" customFormat="1"/>
    <row r="14216" s="244" customFormat="1"/>
    <row r="14217" s="244" customFormat="1"/>
    <row r="14218" s="244" customFormat="1"/>
    <row r="14219" s="244" customFormat="1"/>
    <row r="14220" s="244" customFormat="1"/>
    <row r="14221" s="244" customFormat="1"/>
    <row r="14222" s="244" customFormat="1"/>
    <row r="14223" s="244" customFormat="1"/>
    <row r="14224" s="244" customFormat="1"/>
    <row r="14225" s="244" customFormat="1"/>
    <row r="14226" s="244" customFormat="1"/>
    <row r="14227" s="244" customFormat="1"/>
    <row r="14228" s="244" customFormat="1"/>
    <row r="14229" s="244" customFormat="1"/>
    <row r="14230" s="244" customFormat="1"/>
    <row r="14231" s="244" customFormat="1"/>
    <row r="14232" s="244" customFormat="1"/>
    <row r="14233" s="244" customFormat="1"/>
    <row r="14234" s="244" customFormat="1"/>
    <row r="14235" s="244" customFormat="1"/>
    <row r="14236" s="244" customFormat="1"/>
    <row r="14237" s="244" customFormat="1"/>
    <row r="14238" s="244" customFormat="1"/>
    <row r="14239" s="244" customFormat="1"/>
    <row r="14240" s="244" customFormat="1"/>
    <row r="14241" s="244" customFormat="1"/>
    <row r="14242" s="244" customFormat="1"/>
    <row r="14243" s="244" customFormat="1"/>
    <row r="14244" s="244" customFormat="1"/>
    <row r="14245" s="244" customFormat="1"/>
    <row r="14246" s="244" customFormat="1"/>
    <row r="14247" s="244" customFormat="1"/>
    <row r="14248" s="244" customFormat="1"/>
    <row r="14249" s="244" customFormat="1"/>
    <row r="14250" s="244" customFormat="1"/>
    <row r="14251" s="244" customFormat="1"/>
    <row r="14252" s="244" customFormat="1"/>
    <row r="14253" s="244" customFormat="1"/>
    <row r="14254" s="244" customFormat="1"/>
    <row r="14255" s="244" customFormat="1"/>
    <row r="14256" s="244" customFormat="1"/>
    <row r="14257" s="244" customFormat="1"/>
    <row r="14258" s="244" customFormat="1"/>
    <row r="14259" s="244" customFormat="1"/>
    <row r="14260" s="244" customFormat="1"/>
    <row r="14261" s="244" customFormat="1"/>
    <row r="14262" s="244" customFormat="1"/>
    <row r="14263" s="244" customFormat="1"/>
    <row r="14264" s="244" customFormat="1"/>
    <row r="14265" s="244" customFormat="1"/>
    <row r="14266" s="244" customFormat="1"/>
    <row r="14267" s="244" customFormat="1"/>
    <row r="14268" s="244" customFormat="1"/>
    <row r="14269" s="244" customFormat="1"/>
    <row r="14270" s="244" customFormat="1"/>
    <row r="14271" s="244" customFormat="1"/>
    <row r="14272" s="244" customFormat="1"/>
    <row r="14273" s="244" customFormat="1"/>
    <row r="14274" s="244" customFormat="1"/>
    <row r="14275" s="244" customFormat="1"/>
    <row r="14276" s="244" customFormat="1"/>
    <row r="14277" s="244" customFormat="1"/>
    <row r="14278" s="244" customFormat="1"/>
    <row r="14279" s="244" customFormat="1"/>
    <row r="14280" s="244" customFormat="1"/>
    <row r="14281" s="244" customFormat="1"/>
    <row r="14282" s="244" customFormat="1"/>
    <row r="14283" s="244" customFormat="1"/>
    <row r="14284" s="244" customFormat="1"/>
    <row r="14285" s="244" customFormat="1"/>
    <row r="14286" s="244" customFormat="1"/>
    <row r="14287" s="244" customFormat="1"/>
    <row r="14288" s="244" customFormat="1"/>
    <row r="14289" s="244" customFormat="1"/>
    <row r="14290" s="244" customFormat="1"/>
    <row r="14291" s="244" customFormat="1"/>
    <row r="14292" s="244" customFormat="1"/>
    <row r="14293" s="244" customFormat="1"/>
    <row r="14294" s="244" customFormat="1"/>
    <row r="14295" s="244" customFormat="1"/>
    <row r="14296" s="244" customFormat="1"/>
    <row r="14297" s="244" customFormat="1"/>
    <row r="14298" s="244" customFormat="1"/>
    <row r="14299" s="244" customFormat="1"/>
    <row r="14300" s="244" customFormat="1"/>
    <row r="14301" s="244" customFormat="1"/>
    <row r="14302" s="244" customFormat="1"/>
    <row r="14303" s="244" customFormat="1"/>
    <row r="14304" s="244" customFormat="1"/>
    <row r="14305" s="244" customFormat="1"/>
    <row r="14306" s="244" customFormat="1"/>
    <row r="14307" s="244" customFormat="1"/>
    <row r="14308" s="244" customFormat="1"/>
    <row r="14309" s="244" customFormat="1"/>
    <row r="14310" s="244" customFormat="1"/>
    <row r="14311" s="244" customFormat="1"/>
    <row r="14312" s="244" customFormat="1"/>
    <row r="14313" s="244" customFormat="1"/>
    <row r="14314" s="244" customFormat="1"/>
    <row r="14315" s="244" customFormat="1"/>
    <row r="14316" s="244" customFormat="1"/>
    <row r="14317" s="244" customFormat="1"/>
    <row r="14318" s="244" customFormat="1"/>
    <row r="14319" s="244" customFormat="1"/>
    <row r="14320" s="244" customFormat="1"/>
    <row r="14321" s="244" customFormat="1"/>
    <row r="14322" s="244" customFormat="1"/>
    <row r="14323" s="244" customFormat="1"/>
    <row r="14324" s="244" customFormat="1"/>
    <row r="14325" s="244" customFormat="1"/>
    <row r="14326" s="244" customFormat="1"/>
    <row r="14327" s="244" customFormat="1"/>
    <row r="14328" s="244" customFormat="1"/>
    <row r="14329" s="244" customFormat="1"/>
    <row r="14330" s="244" customFormat="1"/>
    <row r="14331" s="244" customFormat="1"/>
    <row r="14332" s="244" customFormat="1"/>
    <row r="14333" s="244" customFormat="1"/>
    <row r="14334" s="244" customFormat="1"/>
    <row r="14335" s="244" customFormat="1"/>
    <row r="14336" s="244" customFormat="1"/>
    <row r="14337" s="244" customFormat="1"/>
    <row r="14338" s="244" customFormat="1"/>
    <row r="14339" s="244" customFormat="1"/>
    <row r="14340" s="244" customFormat="1"/>
    <row r="14341" s="244" customFormat="1"/>
    <row r="14342" s="244" customFormat="1"/>
    <row r="14343" s="244" customFormat="1"/>
    <row r="14344" s="244" customFormat="1"/>
    <row r="14345" s="244" customFormat="1"/>
    <row r="14346" s="244" customFormat="1"/>
    <row r="14347" s="244" customFormat="1"/>
    <row r="14348" s="244" customFormat="1"/>
    <row r="14349" s="244" customFormat="1"/>
    <row r="14350" s="244" customFormat="1"/>
    <row r="14351" s="244" customFormat="1"/>
    <row r="14352" s="244" customFormat="1"/>
    <row r="14353" s="244" customFormat="1"/>
    <row r="14354" s="244" customFormat="1"/>
    <row r="14355" s="244" customFormat="1"/>
    <row r="14356" s="244" customFormat="1"/>
    <row r="14357" s="244" customFormat="1"/>
    <row r="14358" s="244" customFormat="1"/>
    <row r="14359" s="244" customFormat="1"/>
    <row r="14360" s="244" customFormat="1"/>
    <row r="14361" s="244" customFormat="1"/>
    <row r="14362" s="244" customFormat="1"/>
    <row r="14363" s="244" customFormat="1"/>
    <row r="14364" s="244" customFormat="1"/>
    <row r="14365" s="244" customFormat="1"/>
    <row r="14366" s="244" customFormat="1"/>
    <row r="14367" s="244" customFormat="1"/>
    <row r="14368" s="244" customFormat="1"/>
    <row r="14369" s="244" customFormat="1"/>
    <row r="14370" s="244" customFormat="1"/>
    <row r="14371" s="244" customFormat="1"/>
    <row r="14372" s="244" customFormat="1"/>
    <row r="14373" s="244" customFormat="1"/>
    <row r="14374" s="244" customFormat="1"/>
    <row r="14375" s="244" customFormat="1"/>
    <row r="14376" s="244" customFormat="1"/>
    <row r="14377" s="244" customFormat="1"/>
    <row r="14378" s="244" customFormat="1"/>
    <row r="14379" s="244" customFormat="1"/>
    <row r="14380" s="244" customFormat="1"/>
    <row r="14381" s="244" customFormat="1"/>
    <row r="14382" s="244" customFormat="1"/>
    <row r="14383" s="244" customFormat="1"/>
    <row r="14384" s="244" customFormat="1"/>
    <row r="14385" s="244" customFormat="1"/>
    <row r="14386" s="244" customFormat="1"/>
    <row r="14387" s="244" customFormat="1"/>
    <row r="14388" s="244" customFormat="1"/>
    <row r="14389" s="244" customFormat="1"/>
    <row r="14390" s="244" customFormat="1"/>
    <row r="14391" s="244" customFormat="1"/>
    <row r="14392" s="244" customFormat="1"/>
    <row r="14393" s="244" customFormat="1"/>
    <row r="14394" s="244" customFormat="1"/>
    <row r="14395" s="244" customFormat="1"/>
    <row r="14396" s="244" customFormat="1"/>
    <row r="14397" s="244" customFormat="1"/>
    <row r="14398" s="244" customFormat="1"/>
    <row r="14399" s="244" customFormat="1"/>
    <row r="14400" s="244" customFormat="1"/>
    <row r="14401" s="244" customFormat="1"/>
    <row r="14402" s="244" customFormat="1"/>
    <row r="14403" s="244" customFormat="1"/>
    <row r="14404" s="244" customFormat="1"/>
    <row r="14405" s="244" customFormat="1"/>
    <row r="14406" s="244" customFormat="1"/>
    <row r="14407" s="244" customFormat="1"/>
    <row r="14408" s="244" customFormat="1"/>
    <row r="14409" s="244" customFormat="1"/>
    <row r="14410" s="244" customFormat="1"/>
    <row r="14411" s="244" customFormat="1"/>
    <row r="14412" s="244" customFormat="1"/>
    <row r="14413" s="244" customFormat="1"/>
    <row r="14414" s="244" customFormat="1"/>
    <row r="14415" s="244" customFormat="1"/>
    <row r="14416" s="244" customFormat="1"/>
    <row r="14417" s="244" customFormat="1"/>
    <row r="14418" s="244" customFormat="1"/>
    <row r="14419" s="244" customFormat="1"/>
    <row r="14420" s="244" customFormat="1"/>
    <row r="14421" s="244" customFormat="1"/>
    <row r="14422" s="244" customFormat="1"/>
    <row r="14423" s="244" customFormat="1"/>
    <row r="14424" s="244" customFormat="1"/>
    <row r="14425" s="244" customFormat="1"/>
    <row r="14426" s="244" customFormat="1"/>
    <row r="14427" s="244" customFormat="1"/>
    <row r="14428" s="244" customFormat="1"/>
    <row r="14429" s="244" customFormat="1"/>
    <row r="14430" s="244" customFormat="1"/>
    <row r="14431" s="244" customFormat="1"/>
    <row r="14432" s="244" customFormat="1"/>
    <row r="14433" s="244" customFormat="1"/>
    <row r="14434" s="244" customFormat="1"/>
    <row r="14435" s="244" customFormat="1"/>
    <row r="14436" s="244" customFormat="1"/>
    <row r="14437" s="244" customFormat="1"/>
    <row r="14438" s="244" customFormat="1"/>
    <row r="14439" s="244" customFormat="1"/>
    <row r="14440" s="244" customFormat="1"/>
    <row r="14441" s="244" customFormat="1"/>
    <row r="14442" s="244" customFormat="1"/>
    <row r="14443" s="244" customFormat="1"/>
    <row r="14444" s="244" customFormat="1"/>
    <row r="14445" s="244" customFormat="1"/>
    <row r="14446" s="244" customFormat="1"/>
    <row r="14447" s="244" customFormat="1"/>
    <row r="14448" s="244" customFormat="1"/>
    <row r="14449" s="244" customFormat="1"/>
    <row r="14450" s="244" customFormat="1"/>
    <row r="14451" s="244" customFormat="1"/>
    <row r="14452" s="244" customFormat="1"/>
    <row r="14453" s="244" customFormat="1"/>
    <row r="14454" s="244" customFormat="1"/>
    <row r="14455" s="244" customFormat="1"/>
    <row r="14456" s="244" customFormat="1"/>
    <row r="14457" s="244" customFormat="1"/>
    <row r="14458" s="244" customFormat="1"/>
    <row r="14459" s="244" customFormat="1"/>
    <row r="14460" s="244" customFormat="1"/>
    <row r="14461" s="244" customFormat="1"/>
    <row r="14462" s="244" customFormat="1"/>
    <row r="14463" s="244" customFormat="1"/>
    <row r="14464" s="244" customFormat="1"/>
    <row r="14465" s="244" customFormat="1"/>
    <row r="14466" s="244" customFormat="1"/>
    <row r="14467" s="244" customFormat="1"/>
    <row r="14468" s="244" customFormat="1"/>
    <row r="14469" s="244" customFormat="1"/>
    <row r="14470" s="244" customFormat="1"/>
    <row r="14471" s="244" customFormat="1"/>
    <row r="14472" s="244" customFormat="1"/>
    <row r="14473" s="244" customFormat="1"/>
    <row r="14474" s="244" customFormat="1"/>
    <row r="14475" s="244" customFormat="1"/>
    <row r="14476" s="244" customFormat="1"/>
    <row r="14477" s="244" customFormat="1"/>
    <row r="14478" s="244" customFormat="1"/>
    <row r="14479" s="244" customFormat="1"/>
    <row r="14480" s="244" customFormat="1"/>
    <row r="14481" s="244" customFormat="1"/>
    <row r="14482" s="244" customFormat="1"/>
    <row r="14483" s="244" customFormat="1"/>
    <row r="14484" s="244" customFormat="1"/>
    <row r="14485" s="244" customFormat="1"/>
    <row r="14486" s="244" customFormat="1"/>
    <row r="14487" s="244" customFormat="1"/>
    <row r="14488" s="244" customFormat="1"/>
    <row r="14489" s="244" customFormat="1"/>
    <row r="14490" s="244" customFormat="1"/>
    <row r="14491" s="244" customFormat="1"/>
    <row r="14492" s="244" customFormat="1"/>
    <row r="14493" s="244" customFormat="1"/>
    <row r="14494" s="244" customFormat="1"/>
    <row r="14495" s="244" customFormat="1"/>
    <row r="14496" s="244" customFormat="1"/>
    <row r="14497" s="244" customFormat="1"/>
    <row r="14498" s="244" customFormat="1"/>
    <row r="14499" s="244" customFormat="1"/>
    <row r="14500" s="244" customFormat="1"/>
    <row r="14501" s="244" customFormat="1"/>
    <row r="14502" s="244" customFormat="1"/>
    <row r="14503" s="244" customFormat="1"/>
    <row r="14504" s="244" customFormat="1"/>
    <row r="14505" s="244" customFormat="1"/>
    <row r="14506" s="244" customFormat="1"/>
    <row r="14507" s="244" customFormat="1"/>
    <row r="14508" s="244" customFormat="1"/>
    <row r="14509" s="244" customFormat="1"/>
    <row r="14510" s="244" customFormat="1"/>
    <row r="14511" s="244" customFormat="1"/>
    <row r="14512" s="244" customFormat="1"/>
    <row r="14513" s="244" customFormat="1"/>
    <row r="14514" s="244" customFormat="1"/>
    <row r="14515" s="244" customFormat="1"/>
    <row r="14516" s="244" customFormat="1"/>
    <row r="14517" s="244" customFormat="1"/>
    <row r="14518" s="244" customFormat="1"/>
    <row r="14519" s="244" customFormat="1"/>
    <row r="14520" s="244" customFormat="1"/>
    <row r="14521" s="244" customFormat="1"/>
    <row r="14522" s="244" customFormat="1"/>
    <row r="14523" s="244" customFormat="1"/>
    <row r="14524" s="244" customFormat="1"/>
    <row r="14525" s="244" customFormat="1"/>
    <row r="14526" s="244" customFormat="1"/>
    <row r="14527" s="244" customFormat="1"/>
    <row r="14528" s="244" customFormat="1"/>
    <row r="14529" s="244" customFormat="1"/>
    <row r="14530" s="244" customFormat="1"/>
    <row r="14531" s="244" customFormat="1"/>
    <row r="14532" s="244" customFormat="1"/>
    <row r="14533" s="244" customFormat="1"/>
    <row r="14534" s="244" customFormat="1"/>
    <row r="14535" s="244" customFormat="1"/>
    <row r="14536" s="244" customFormat="1"/>
    <row r="14537" s="244" customFormat="1"/>
    <row r="14538" s="244" customFormat="1"/>
    <row r="14539" s="244" customFormat="1"/>
    <row r="14540" s="244" customFormat="1"/>
    <row r="14541" s="244" customFormat="1"/>
    <row r="14542" s="244" customFormat="1"/>
    <row r="14543" s="244" customFormat="1"/>
    <row r="14544" s="244" customFormat="1"/>
    <row r="14545" s="244" customFormat="1"/>
    <row r="14546" s="244" customFormat="1"/>
    <row r="14547" s="244" customFormat="1"/>
    <row r="14548" s="244" customFormat="1"/>
    <row r="14549" s="244" customFormat="1"/>
    <row r="14550" s="244" customFormat="1"/>
    <row r="14551" s="244" customFormat="1"/>
    <row r="14552" s="244" customFormat="1"/>
    <row r="14553" s="244" customFormat="1"/>
    <row r="14554" s="244" customFormat="1"/>
    <row r="14555" s="244" customFormat="1"/>
    <row r="14556" s="244" customFormat="1"/>
    <row r="14557" s="244" customFormat="1"/>
    <row r="14558" s="244" customFormat="1"/>
    <row r="14559" s="244" customFormat="1"/>
    <row r="14560" s="244" customFormat="1"/>
    <row r="14561" s="244" customFormat="1"/>
    <row r="14562" s="244" customFormat="1"/>
    <row r="14563" s="244" customFormat="1"/>
    <row r="14564" s="244" customFormat="1"/>
    <row r="14565" s="244" customFormat="1"/>
    <row r="14566" s="244" customFormat="1"/>
    <row r="14567" s="244" customFormat="1"/>
    <row r="14568" s="244" customFormat="1"/>
    <row r="14569" s="244" customFormat="1"/>
    <row r="14570" s="244" customFormat="1"/>
    <row r="14571" s="244" customFormat="1"/>
    <row r="14572" s="244" customFormat="1"/>
    <row r="14573" s="244" customFormat="1"/>
    <row r="14574" s="244" customFormat="1"/>
    <row r="14575" s="244" customFormat="1"/>
    <row r="14576" s="244" customFormat="1"/>
    <row r="14577" s="244" customFormat="1"/>
    <row r="14578" s="244" customFormat="1"/>
    <row r="14579" s="244" customFormat="1"/>
    <row r="14580" s="244" customFormat="1"/>
    <row r="14581" s="244" customFormat="1"/>
    <row r="14582" s="244" customFormat="1"/>
    <row r="14583" s="244" customFormat="1"/>
    <row r="14584" s="244" customFormat="1"/>
    <row r="14585" s="244" customFormat="1"/>
    <row r="14586" s="244" customFormat="1"/>
    <row r="14587" s="244" customFormat="1"/>
    <row r="14588" s="244" customFormat="1"/>
    <row r="14589" s="244" customFormat="1"/>
    <row r="14590" s="244" customFormat="1"/>
    <row r="14591" s="244" customFormat="1"/>
    <row r="14592" s="244" customFormat="1"/>
    <row r="14593" s="244" customFormat="1"/>
    <row r="14594" s="244" customFormat="1"/>
    <row r="14595" s="244" customFormat="1"/>
    <row r="14596" s="244" customFormat="1"/>
    <row r="14597" s="244" customFormat="1"/>
    <row r="14598" s="244" customFormat="1"/>
    <row r="14599" s="244" customFormat="1"/>
    <row r="14600" s="244" customFormat="1"/>
    <row r="14601" s="244" customFormat="1"/>
    <row r="14602" s="244" customFormat="1"/>
    <row r="14603" s="244" customFormat="1"/>
    <row r="14604" s="244" customFormat="1"/>
    <row r="14605" s="244" customFormat="1"/>
    <row r="14606" s="244" customFormat="1"/>
    <row r="14607" s="244" customFormat="1"/>
    <row r="14608" s="244" customFormat="1"/>
    <row r="14609" s="244" customFormat="1"/>
    <row r="14610" s="244" customFormat="1"/>
    <row r="14611" s="244" customFormat="1"/>
    <row r="14612" s="244" customFormat="1"/>
    <row r="14613" s="244" customFormat="1"/>
    <row r="14614" s="244" customFormat="1"/>
    <row r="14615" s="244" customFormat="1"/>
    <row r="14616" s="244" customFormat="1"/>
    <row r="14617" s="244" customFormat="1"/>
    <row r="14618" s="244" customFormat="1"/>
    <row r="14619" s="244" customFormat="1"/>
    <row r="14620" s="244" customFormat="1"/>
    <row r="14621" s="244" customFormat="1"/>
    <row r="14622" s="244" customFormat="1"/>
    <row r="14623" s="244" customFormat="1"/>
    <row r="14624" s="244" customFormat="1"/>
    <row r="14625" s="244" customFormat="1"/>
    <row r="14626" s="244" customFormat="1"/>
    <row r="14627" s="244" customFormat="1"/>
    <row r="14628" s="244" customFormat="1"/>
    <row r="14629" s="244" customFormat="1"/>
    <row r="14630" s="244" customFormat="1"/>
    <row r="14631" s="244" customFormat="1"/>
    <row r="14632" s="244" customFormat="1"/>
    <row r="14633" s="244" customFormat="1"/>
    <row r="14634" s="244" customFormat="1"/>
    <row r="14635" s="244" customFormat="1"/>
    <row r="14636" s="244" customFormat="1"/>
    <row r="14637" s="244" customFormat="1"/>
    <row r="14638" s="244" customFormat="1"/>
    <row r="14639" s="244" customFormat="1"/>
    <row r="14640" s="244" customFormat="1"/>
    <row r="14641" s="244" customFormat="1"/>
    <row r="14642" s="244" customFormat="1"/>
    <row r="14643" s="244" customFormat="1"/>
    <row r="14644" s="244" customFormat="1"/>
    <row r="14645" s="244" customFormat="1"/>
    <row r="14646" s="244" customFormat="1"/>
    <row r="14647" s="244" customFormat="1"/>
    <row r="14648" s="244" customFormat="1"/>
    <row r="14649" s="244" customFormat="1"/>
    <row r="14650" s="244" customFormat="1"/>
    <row r="14651" s="244" customFormat="1"/>
    <row r="14652" s="244" customFormat="1"/>
    <row r="14653" s="244" customFormat="1"/>
    <row r="14654" s="244" customFormat="1"/>
    <row r="14655" s="244" customFormat="1"/>
    <row r="14656" s="244" customFormat="1"/>
    <row r="14657" s="244" customFormat="1"/>
    <row r="14658" s="244" customFormat="1"/>
    <row r="14659" s="244" customFormat="1"/>
    <row r="14660" s="244" customFormat="1"/>
    <row r="14661" s="244" customFormat="1"/>
    <row r="14662" s="244" customFormat="1"/>
    <row r="14663" s="244" customFormat="1"/>
    <row r="14664" s="244" customFormat="1"/>
    <row r="14665" s="244" customFormat="1"/>
    <row r="14666" s="244" customFormat="1"/>
    <row r="14667" s="244" customFormat="1"/>
    <row r="14668" s="244" customFormat="1"/>
    <row r="14669" s="244" customFormat="1"/>
    <row r="14670" s="244" customFormat="1"/>
    <row r="14671" s="244" customFormat="1"/>
    <row r="14672" s="244" customFormat="1"/>
    <row r="14673" s="244" customFormat="1"/>
    <row r="14674" s="244" customFormat="1"/>
    <row r="14675" s="244" customFormat="1"/>
    <row r="14676" s="244" customFormat="1"/>
    <row r="14677" s="244" customFormat="1"/>
    <row r="14678" s="244" customFormat="1"/>
    <row r="14679" s="244" customFormat="1"/>
    <row r="14680" s="244" customFormat="1"/>
    <row r="14681" s="244" customFormat="1"/>
    <row r="14682" s="244" customFormat="1"/>
    <row r="14683" s="244" customFormat="1"/>
    <row r="14684" s="244" customFormat="1"/>
    <row r="14685" s="244" customFormat="1"/>
    <row r="14686" s="244" customFormat="1"/>
    <row r="14687" s="244" customFormat="1"/>
    <row r="14688" s="244" customFormat="1"/>
    <row r="14689" s="244" customFormat="1"/>
    <row r="14690" s="244" customFormat="1"/>
    <row r="14691" s="244" customFormat="1"/>
    <row r="14692" s="244" customFormat="1"/>
    <row r="14693" s="244" customFormat="1"/>
    <row r="14694" s="244" customFormat="1"/>
    <row r="14695" s="244" customFormat="1"/>
    <row r="14696" s="244" customFormat="1"/>
    <row r="14697" s="244" customFormat="1"/>
    <row r="14698" s="244" customFormat="1"/>
    <row r="14699" s="244" customFormat="1"/>
    <row r="14700" s="244" customFormat="1"/>
    <row r="14701" s="244" customFormat="1"/>
    <row r="14702" s="244" customFormat="1"/>
    <row r="14703" s="244" customFormat="1"/>
    <row r="14704" s="244" customFormat="1"/>
    <row r="14705" s="244" customFormat="1"/>
    <row r="14706" s="244" customFormat="1"/>
    <row r="14707" s="244" customFormat="1"/>
    <row r="14708" s="244" customFormat="1"/>
    <row r="14709" s="244" customFormat="1"/>
    <row r="14710" s="244" customFormat="1"/>
    <row r="14711" s="244" customFormat="1"/>
    <row r="14712" s="244" customFormat="1"/>
    <row r="14713" s="244" customFormat="1"/>
    <row r="14714" s="244" customFormat="1"/>
    <row r="14715" s="244" customFormat="1"/>
    <row r="14716" s="244" customFormat="1"/>
    <row r="14717" s="244" customFormat="1"/>
    <row r="14718" s="244" customFormat="1"/>
    <row r="14719" s="244" customFormat="1"/>
    <row r="14720" s="244" customFormat="1"/>
    <row r="14721" s="244" customFormat="1"/>
    <row r="14722" s="244" customFormat="1"/>
    <row r="14723" s="244" customFormat="1"/>
    <row r="14724" s="244" customFormat="1"/>
    <row r="14725" s="244" customFormat="1"/>
    <row r="14726" s="244" customFormat="1"/>
    <row r="14727" s="244" customFormat="1"/>
    <row r="14728" s="244" customFormat="1"/>
    <row r="14729" s="244" customFormat="1"/>
    <row r="14730" s="244" customFormat="1"/>
    <row r="14731" s="244" customFormat="1"/>
    <row r="14732" s="244" customFormat="1"/>
    <row r="14733" s="244" customFormat="1"/>
    <row r="14734" s="244" customFormat="1"/>
    <row r="14735" s="244" customFormat="1"/>
    <row r="14736" s="244" customFormat="1"/>
    <row r="14737" s="244" customFormat="1"/>
    <row r="14738" s="244" customFormat="1"/>
    <row r="14739" s="244" customFormat="1"/>
    <row r="14740" s="244" customFormat="1"/>
    <row r="14741" s="244" customFormat="1"/>
    <row r="14742" s="244" customFormat="1"/>
    <row r="14743" s="244" customFormat="1"/>
    <row r="14744" s="244" customFormat="1"/>
    <row r="14745" s="244" customFormat="1"/>
    <row r="14746" s="244" customFormat="1"/>
    <row r="14747" s="244" customFormat="1"/>
    <row r="14748" s="244" customFormat="1"/>
    <row r="14749" s="244" customFormat="1"/>
    <row r="14750" s="244" customFormat="1"/>
    <row r="14751" s="244" customFormat="1"/>
    <row r="14752" s="244" customFormat="1"/>
    <row r="14753" s="244" customFormat="1"/>
    <row r="14754" s="244" customFormat="1"/>
    <row r="14755" s="244" customFormat="1"/>
    <row r="14756" s="244" customFormat="1"/>
    <row r="14757" s="244" customFormat="1"/>
    <row r="14758" s="244" customFormat="1"/>
    <row r="14759" s="244" customFormat="1"/>
    <row r="14760" s="244" customFormat="1"/>
    <row r="14761" s="244" customFormat="1"/>
    <row r="14762" s="244" customFormat="1"/>
    <row r="14763" s="244" customFormat="1"/>
    <row r="14764" s="244" customFormat="1"/>
    <row r="14765" s="244" customFormat="1"/>
    <row r="14766" s="244" customFormat="1"/>
    <row r="14767" s="244" customFormat="1"/>
    <row r="14768" s="244" customFormat="1"/>
    <row r="14769" s="244" customFormat="1"/>
    <row r="14770" s="244" customFormat="1"/>
    <row r="14771" s="244" customFormat="1"/>
    <row r="14772" s="244" customFormat="1"/>
    <row r="14773" s="244" customFormat="1"/>
    <row r="14774" s="244" customFormat="1"/>
    <row r="14775" s="244" customFormat="1"/>
    <row r="14776" s="244" customFormat="1"/>
    <row r="14777" s="244" customFormat="1"/>
    <row r="14778" s="244" customFormat="1"/>
    <row r="14779" s="244" customFormat="1"/>
    <row r="14780" s="244" customFormat="1"/>
    <row r="14781" s="244" customFormat="1"/>
    <row r="14782" s="244" customFormat="1"/>
    <row r="14783" s="244" customFormat="1"/>
    <row r="14784" s="244" customFormat="1"/>
    <row r="14785" s="244" customFormat="1"/>
    <row r="14786" s="244" customFormat="1"/>
    <row r="14787" s="244" customFormat="1"/>
    <row r="14788" s="244" customFormat="1"/>
    <row r="14789" s="244" customFormat="1"/>
    <row r="14790" s="244" customFormat="1"/>
    <row r="14791" s="244" customFormat="1"/>
    <row r="14792" s="244" customFormat="1"/>
    <row r="14793" s="244" customFormat="1"/>
    <row r="14794" s="244" customFormat="1"/>
    <row r="14795" s="244" customFormat="1"/>
    <row r="14796" s="244" customFormat="1"/>
    <row r="14797" s="244" customFormat="1"/>
    <row r="14798" s="244" customFormat="1"/>
    <row r="14799" s="244" customFormat="1"/>
    <row r="14800" s="244" customFormat="1"/>
    <row r="14801" s="244" customFormat="1"/>
    <row r="14802" s="244" customFormat="1"/>
    <row r="14803" s="244" customFormat="1"/>
    <row r="14804" s="244" customFormat="1"/>
    <row r="14805" s="244" customFormat="1"/>
    <row r="14806" s="244" customFormat="1"/>
    <row r="14807" s="244" customFormat="1"/>
    <row r="14808" s="244" customFormat="1"/>
    <row r="14809" s="244" customFormat="1"/>
    <row r="14810" s="244" customFormat="1"/>
    <row r="14811" s="244" customFormat="1"/>
    <row r="14812" s="244" customFormat="1"/>
    <row r="14813" s="244" customFormat="1"/>
    <row r="14814" s="244" customFormat="1"/>
    <row r="14815" s="244" customFormat="1"/>
    <row r="14816" s="244" customFormat="1"/>
    <row r="14817" s="244" customFormat="1"/>
    <row r="14818" s="244" customFormat="1"/>
    <row r="14819" s="244" customFormat="1"/>
    <row r="14820" s="244" customFormat="1"/>
    <row r="14821" s="244" customFormat="1"/>
    <row r="14822" s="244" customFormat="1"/>
    <row r="14823" s="244" customFormat="1"/>
    <row r="14824" s="244" customFormat="1"/>
    <row r="14825" s="244" customFormat="1"/>
    <row r="14826" s="244" customFormat="1"/>
    <row r="14827" s="244" customFormat="1"/>
    <row r="14828" s="244" customFormat="1"/>
    <row r="14829" s="244" customFormat="1"/>
    <row r="14830" s="244" customFormat="1"/>
    <row r="14831" s="244" customFormat="1"/>
    <row r="14832" s="244" customFormat="1"/>
    <row r="14833" s="244" customFormat="1"/>
    <row r="14834" s="244" customFormat="1"/>
    <row r="14835" s="244" customFormat="1"/>
    <row r="14836" s="244" customFormat="1"/>
    <row r="14837" s="244" customFormat="1"/>
    <row r="14838" s="244" customFormat="1"/>
    <row r="14839" s="244" customFormat="1"/>
    <row r="14840" s="244" customFormat="1"/>
    <row r="14841" s="244" customFormat="1"/>
    <row r="14842" s="244" customFormat="1"/>
    <row r="14843" s="244" customFormat="1"/>
    <row r="14844" s="244" customFormat="1"/>
    <row r="14845" s="244" customFormat="1"/>
    <row r="14846" s="244" customFormat="1"/>
    <row r="14847" s="244" customFormat="1"/>
    <row r="14848" s="244" customFormat="1"/>
    <row r="14849" s="244" customFormat="1"/>
    <row r="14850" s="244" customFormat="1"/>
    <row r="14851" s="244" customFormat="1"/>
    <row r="14852" s="244" customFormat="1"/>
    <row r="14853" s="244" customFormat="1"/>
    <row r="14854" s="244" customFormat="1"/>
    <row r="14855" s="244" customFormat="1"/>
    <row r="14856" s="244" customFormat="1"/>
    <row r="14857" s="244" customFormat="1"/>
    <row r="14858" s="244" customFormat="1"/>
    <row r="14859" s="244" customFormat="1"/>
    <row r="14860" s="244" customFormat="1"/>
    <row r="14861" s="244" customFormat="1"/>
    <row r="14862" s="244" customFormat="1"/>
    <row r="14863" s="244" customFormat="1"/>
    <row r="14864" s="244" customFormat="1"/>
    <row r="14865" s="244" customFormat="1"/>
    <row r="14866" s="244" customFormat="1"/>
    <row r="14867" s="244" customFormat="1"/>
    <row r="14868" s="244" customFormat="1"/>
    <row r="14869" s="244" customFormat="1"/>
    <row r="14870" s="244" customFormat="1"/>
    <row r="14871" s="244" customFormat="1"/>
    <row r="14872" s="244" customFormat="1"/>
    <row r="14873" s="244" customFormat="1"/>
    <row r="14874" s="244" customFormat="1"/>
    <row r="14875" s="244" customFormat="1"/>
    <row r="14876" s="244" customFormat="1"/>
    <row r="14877" s="244" customFormat="1"/>
    <row r="14878" s="244" customFormat="1"/>
    <row r="14879" s="244" customFormat="1"/>
    <row r="14880" s="244" customFormat="1"/>
    <row r="14881" s="244" customFormat="1"/>
    <row r="14882" s="244" customFormat="1"/>
    <row r="14883" s="244" customFormat="1"/>
    <row r="14884" s="244" customFormat="1"/>
    <row r="14885" s="244" customFormat="1"/>
    <row r="14886" s="244" customFormat="1"/>
    <row r="14887" s="244" customFormat="1"/>
    <row r="14888" s="244" customFormat="1"/>
    <row r="14889" s="244" customFormat="1"/>
    <row r="14890" s="244" customFormat="1"/>
    <row r="14891" s="244" customFormat="1"/>
    <row r="14892" s="244" customFormat="1"/>
    <row r="14893" s="244" customFormat="1"/>
    <row r="14894" s="244" customFormat="1"/>
    <row r="14895" s="244" customFormat="1"/>
    <row r="14896" s="244" customFormat="1"/>
    <row r="14897" s="244" customFormat="1"/>
    <row r="14898" s="244" customFormat="1"/>
    <row r="14899" s="244" customFormat="1"/>
    <row r="14900" s="244" customFormat="1"/>
    <row r="14901" s="244" customFormat="1"/>
    <row r="14902" s="244" customFormat="1"/>
    <row r="14903" s="244" customFormat="1"/>
    <row r="14904" s="244" customFormat="1"/>
    <row r="14905" s="244" customFormat="1"/>
    <row r="14906" s="244" customFormat="1"/>
    <row r="14907" s="244" customFormat="1"/>
    <row r="14908" s="244" customFormat="1"/>
    <row r="14909" s="244" customFormat="1"/>
    <row r="14910" s="244" customFormat="1"/>
    <row r="14911" s="244" customFormat="1"/>
    <row r="14912" s="244" customFormat="1"/>
    <row r="14913" s="244" customFormat="1"/>
    <row r="14914" s="244" customFormat="1"/>
    <row r="14915" s="244" customFormat="1"/>
    <row r="14916" s="244" customFormat="1"/>
    <row r="14917" s="244" customFormat="1"/>
    <row r="14918" s="244" customFormat="1"/>
    <row r="14919" s="244" customFormat="1"/>
    <row r="14920" s="244" customFormat="1"/>
    <row r="14921" s="244" customFormat="1"/>
    <row r="14922" s="244" customFormat="1"/>
    <row r="14923" s="244" customFormat="1"/>
    <row r="14924" s="244" customFormat="1"/>
    <row r="14925" s="244" customFormat="1"/>
    <row r="14926" s="244" customFormat="1"/>
    <row r="14927" s="244" customFormat="1"/>
    <row r="14928" s="244" customFormat="1"/>
    <row r="14929" s="244" customFormat="1"/>
    <row r="14930" s="244" customFormat="1"/>
    <row r="14931" s="244" customFormat="1"/>
    <row r="14932" s="244" customFormat="1"/>
    <row r="14933" s="244" customFormat="1"/>
    <row r="14934" s="244" customFormat="1"/>
    <row r="14935" s="244" customFormat="1"/>
    <row r="14936" s="244" customFormat="1"/>
    <row r="14937" s="244" customFormat="1"/>
    <row r="14938" s="244" customFormat="1"/>
    <row r="14939" s="244" customFormat="1"/>
    <row r="14940" s="244" customFormat="1"/>
    <row r="14941" s="244" customFormat="1"/>
    <row r="14942" s="244" customFormat="1"/>
    <row r="14943" s="244" customFormat="1"/>
    <row r="14944" s="244" customFormat="1"/>
    <row r="14945" s="244" customFormat="1"/>
    <row r="14946" s="244" customFormat="1"/>
    <row r="14947" s="244" customFormat="1"/>
    <row r="14948" s="244" customFormat="1"/>
    <row r="14949" s="244" customFormat="1"/>
    <row r="14950" s="244" customFormat="1"/>
    <row r="14951" s="244" customFormat="1"/>
    <row r="14952" s="244" customFormat="1"/>
    <row r="14953" s="244" customFormat="1"/>
    <row r="14954" s="244" customFormat="1"/>
    <row r="14955" s="244" customFormat="1"/>
    <row r="14956" s="244" customFormat="1"/>
    <row r="14957" s="244" customFormat="1"/>
    <row r="14958" s="244" customFormat="1"/>
    <row r="14959" s="244" customFormat="1"/>
    <row r="14960" s="244" customFormat="1"/>
    <row r="14961" s="244" customFormat="1"/>
    <row r="14962" s="244" customFormat="1"/>
    <row r="14963" s="244" customFormat="1"/>
    <row r="14964" s="244" customFormat="1"/>
    <row r="14965" s="244" customFormat="1"/>
    <row r="14966" s="244" customFormat="1"/>
    <row r="14967" s="244" customFormat="1"/>
    <row r="14968" s="244" customFormat="1"/>
    <row r="14969" s="244" customFormat="1"/>
    <row r="14970" s="244" customFormat="1"/>
    <row r="14971" s="244" customFormat="1"/>
    <row r="14972" s="244" customFormat="1"/>
    <row r="14973" s="244" customFormat="1"/>
    <row r="14974" s="244" customFormat="1"/>
    <row r="14975" s="244" customFormat="1"/>
    <row r="14976" s="244" customFormat="1"/>
    <row r="14977" s="244" customFormat="1"/>
    <row r="14978" s="244" customFormat="1"/>
    <row r="14979" s="244" customFormat="1"/>
    <row r="14980" s="244" customFormat="1"/>
    <row r="14981" s="244" customFormat="1"/>
    <row r="14982" s="244" customFormat="1"/>
    <row r="14983" s="244" customFormat="1"/>
    <row r="14984" s="244" customFormat="1"/>
    <row r="14985" s="244" customFormat="1"/>
    <row r="14986" s="244" customFormat="1"/>
    <row r="14987" s="244" customFormat="1"/>
    <row r="14988" s="244" customFormat="1"/>
    <row r="14989" s="244" customFormat="1"/>
    <row r="14990" s="244" customFormat="1"/>
    <row r="14991" s="244" customFormat="1"/>
    <row r="14992" s="244" customFormat="1"/>
    <row r="14993" s="244" customFormat="1"/>
    <row r="14994" s="244" customFormat="1"/>
    <row r="14995" s="244" customFormat="1"/>
    <row r="14996" s="244" customFormat="1"/>
    <row r="14997" s="244" customFormat="1"/>
    <row r="14998" s="244" customFormat="1"/>
    <row r="14999" s="244" customFormat="1"/>
    <row r="15000" s="244" customFormat="1"/>
    <row r="15001" s="244" customFormat="1"/>
    <row r="15002" s="244" customFormat="1"/>
    <row r="15003" s="244" customFormat="1"/>
    <row r="15004" s="244" customFormat="1"/>
    <row r="15005" s="244" customFormat="1"/>
    <row r="15006" s="244" customFormat="1"/>
    <row r="15007" s="244" customFormat="1"/>
    <row r="15008" s="244" customFormat="1"/>
    <row r="15009" s="244" customFormat="1"/>
    <row r="15010" s="244" customFormat="1"/>
    <row r="15011" s="244" customFormat="1"/>
    <row r="15012" s="244" customFormat="1"/>
    <row r="15013" s="244" customFormat="1"/>
    <row r="15014" s="244" customFormat="1"/>
    <row r="15015" s="244" customFormat="1"/>
    <row r="15016" s="244" customFormat="1"/>
    <row r="15017" s="244" customFormat="1"/>
    <row r="15018" s="244" customFormat="1"/>
    <row r="15019" s="244" customFormat="1"/>
    <row r="15020" s="244" customFormat="1"/>
    <row r="15021" s="244" customFormat="1"/>
    <row r="15022" s="244" customFormat="1"/>
    <row r="15023" s="244" customFormat="1"/>
    <row r="15024" s="244" customFormat="1"/>
    <row r="15025" s="244" customFormat="1"/>
    <row r="15026" s="244" customFormat="1"/>
    <row r="15027" s="244" customFormat="1"/>
    <row r="15028" s="244" customFormat="1"/>
    <row r="15029" s="244" customFormat="1"/>
    <row r="15030" s="244" customFormat="1"/>
    <row r="15031" s="244" customFormat="1"/>
    <row r="15032" s="244" customFormat="1"/>
    <row r="15033" s="244" customFormat="1"/>
    <row r="15034" s="244" customFormat="1"/>
    <row r="15035" s="244" customFormat="1"/>
    <row r="15036" s="244" customFormat="1"/>
    <row r="15037" s="244" customFormat="1"/>
    <row r="15038" s="244" customFormat="1"/>
    <row r="15039" s="244" customFormat="1"/>
    <row r="15040" s="244" customFormat="1"/>
    <row r="15041" s="244" customFormat="1"/>
    <row r="15042" s="244" customFormat="1"/>
    <row r="15043" s="244" customFormat="1"/>
    <row r="15044" s="244" customFormat="1"/>
    <row r="15045" s="244" customFormat="1"/>
    <row r="15046" s="244" customFormat="1"/>
    <row r="15047" s="244" customFormat="1"/>
    <row r="15048" s="244" customFormat="1"/>
    <row r="15049" s="244" customFormat="1"/>
    <row r="15050" s="244" customFormat="1"/>
    <row r="15051" s="244" customFormat="1"/>
    <row r="15052" s="244" customFormat="1"/>
    <row r="15053" s="244" customFormat="1"/>
    <row r="15054" s="244" customFormat="1"/>
    <row r="15055" s="244" customFormat="1"/>
    <row r="15056" s="244" customFormat="1"/>
    <row r="15057" s="244" customFormat="1"/>
    <row r="15058" s="244" customFormat="1"/>
    <row r="15059" s="244" customFormat="1"/>
    <row r="15060" s="244" customFormat="1"/>
    <row r="15061" s="244" customFormat="1"/>
    <row r="15062" s="244" customFormat="1"/>
    <row r="15063" s="244" customFormat="1"/>
    <row r="15064" s="244" customFormat="1"/>
    <row r="15065" s="244" customFormat="1"/>
    <row r="15066" s="244" customFormat="1"/>
    <row r="15067" s="244" customFormat="1"/>
    <row r="15068" s="244" customFormat="1"/>
    <row r="15069" s="244" customFormat="1"/>
    <row r="15070" s="244" customFormat="1"/>
    <row r="15071" s="244" customFormat="1"/>
    <row r="15072" s="244" customFormat="1"/>
    <row r="15073" s="244" customFormat="1"/>
    <row r="15074" s="244" customFormat="1"/>
    <row r="15075" s="244" customFormat="1"/>
    <row r="15076" s="244" customFormat="1"/>
    <row r="15077" s="244" customFormat="1"/>
    <row r="15078" s="244" customFormat="1"/>
    <row r="15079" s="244" customFormat="1"/>
    <row r="15080" s="244" customFormat="1"/>
    <row r="15081" s="244" customFormat="1"/>
    <row r="15082" s="244" customFormat="1"/>
    <row r="15083" s="244" customFormat="1"/>
    <row r="15084" s="244" customFormat="1"/>
    <row r="15085" s="244" customFormat="1"/>
    <row r="15086" s="244" customFormat="1"/>
    <row r="15087" s="244" customFormat="1"/>
    <row r="15088" s="244" customFormat="1"/>
    <row r="15089" s="244" customFormat="1"/>
    <row r="15090" s="244" customFormat="1"/>
    <row r="15091" s="244" customFormat="1"/>
    <row r="15092" s="244" customFormat="1"/>
    <row r="15093" s="244" customFormat="1"/>
    <row r="15094" s="244" customFormat="1"/>
    <row r="15095" s="244" customFormat="1"/>
    <row r="15096" s="244" customFormat="1"/>
    <row r="15097" s="244" customFormat="1"/>
    <row r="15098" s="244" customFormat="1"/>
    <row r="15099" s="244" customFormat="1"/>
    <row r="15100" s="244" customFormat="1"/>
    <row r="15101" s="244" customFormat="1"/>
    <row r="15102" s="244" customFormat="1"/>
    <row r="15103" s="244" customFormat="1"/>
    <row r="15104" s="244" customFormat="1"/>
    <row r="15105" s="244" customFormat="1"/>
    <row r="15106" s="244" customFormat="1"/>
    <row r="15107" s="244" customFormat="1"/>
    <row r="15108" s="244" customFormat="1"/>
    <row r="15109" s="244" customFormat="1"/>
    <row r="15110" s="244" customFormat="1"/>
    <row r="15111" s="244" customFormat="1"/>
    <row r="15112" s="244" customFormat="1"/>
    <row r="15113" s="244" customFormat="1"/>
    <row r="15114" s="244" customFormat="1"/>
    <row r="15115" s="244" customFormat="1"/>
    <row r="15116" s="244" customFormat="1"/>
    <row r="15117" s="244" customFormat="1"/>
    <row r="15118" s="244" customFormat="1"/>
    <row r="15119" s="244" customFormat="1"/>
    <row r="15120" s="244" customFormat="1"/>
    <row r="15121" s="244" customFormat="1"/>
    <row r="15122" s="244" customFormat="1"/>
    <row r="15123" s="244" customFormat="1"/>
    <row r="15124" s="244" customFormat="1"/>
    <row r="15125" s="244" customFormat="1"/>
    <row r="15126" s="244" customFormat="1"/>
    <row r="15127" s="244" customFormat="1"/>
    <row r="15128" s="244" customFormat="1"/>
    <row r="15129" s="244" customFormat="1"/>
    <row r="15130" s="244" customFormat="1"/>
    <row r="15131" s="244" customFormat="1"/>
    <row r="15132" s="244" customFormat="1"/>
    <row r="15133" s="244" customFormat="1"/>
    <row r="15134" s="244" customFormat="1"/>
    <row r="15135" s="244" customFormat="1"/>
    <row r="15136" s="244" customFormat="1"/>
    <row r="15137" s="244" customFormat="1"/>
    <row r="15138" s="244" customFormat="1"/>
    <row r="15139" s="244" customFormat="1"/>
    <row r="15140" s="244" customFormat="1"/>
    <row r="15141" s="244" customFormat="1"/>
    <row r="15142" s="244" customFormat="1"/>
    <row r="15143" s="244" customFormat="1"/>
    <row r="15144" s="244" customFormat="1"/>
    <row r="15145" s="244" customFormat="1"/>
    <row r="15146" s="244" customFormat="1"/>
    <row r="15147" s="244" customFormat="1"/>
    <row r="15148" s="244" customFormat="1"/>
    <row r="15149" s="244" customFormat="1"/>
    <row r="15150" s="244" customFormat="1"/>
    <row r="15151" s="244" customFormat="1"/>
    <row r="15152" s="244" customFormat="1"/>
    <row r="15153" s="244" customFormat="1"/>
    <row r="15154" s="244" customFormat="1"/>
    <row r="15155" s="244" customFormat="1"/>
    <row r="15156" s="244" customFormat="1"/>
    <row r="15157" s="244" customFormat="1"/>
    <row r="15158" s="244" customFormat="1"/>
    <row r="15159" s="244" customFormat="1"/>
    <row r="15160" s="244" customFormat="1"/>
    <row r="15161" s="244" customFormat="1"/>
    <row r="15162" s="244" customFormat="1"/>
    <row r="15163" s="244" customFormat="1"/>
    <row r="15164" s="244" customFormat="1"/>
    <row r="15165" s="244" customFormat="1"/>
    <row r="15166" s="244" customFormat="1"/>
    <row r="15167" s="244" customFormat="1"/>
    <row r="15168" s="244" customFormat="1"/>
    <row r="15169" s="244" customFormat="1"/>
    <row r="15170" s="244" customFormat="1"/>
    <row r="15171" s="244" customFormat="1"/>
    <row r="15172" s="244" customFormat="1"/>
    <row r="15173" s="244" customFormat="1"/>
    <row r="15174" s="244" customFormat="1"/>
    <row r="15175" s="244" customFormat="1"/>
    <row r="15176" s="244" customFormat="1"/>
    <row r="15177" s="244" customFormat="1"/>
    <row r="15178" s="244" customFormat="1"/>
    <row r="15179" s="244" customFormat="1"/>
    <row r="15180" s="244" customFormat="1"/>
    <row r="15181" s="244" customFormat="1"/>
    <row r="15182" s="244" customFormat="1"/>
    <row r="15183" s="244" customFormat="1"/>
    <row r="15184" s="244" customFormat="1"/>
    <row r="15185" s="244" customFormat="1"/>
    <row r="15186" s="244" customFormat="1"/>
    <row r="15187" s="244" customFormat="1"/>
    <row r="15188" s="244" customFormat="1"/>
    <row r="15189" s="244" customFormat="1"/>
    <row r="15190" s="244" customFormat="1"/>
    <row r="15191" s="244" customFormat="1"/>
    <row r="15192" s="244" customFormat="1"/>
    <row r="15193" s="244" customFormat="1"/>
    <row r="15194" s="244" customFormat="1"/>
    <row r="15195" s="244" customFormat="1"/>
    <row r="15196" s="244" customFormat="1"/>
    <row r="15197" s="244" customFormat="1"/>
    <row r="15198" s="244" customFormat="1"/>
    <row r="15199" s="244" customFormat="1"/>
    <row r="15200" s="244" customFormat="1"/>
    <row r="15201" s="244" customFormat="1"/>
    <row r="15202" s="244" customFormat="1"/>
    <row r="15203" s="244" customFormat="1"/>
    <row r="15204" s="244" customFormat="1"/>
    <row r="15205" s="244" customFormat="1"/>
    <row r="15206" s="244" customFormat="1"/>
    <row r="15207" s="244" customFormat="1"/>
    <row r="15208" s="244" customFormat="1"/>
    <row r="15209" s="244" customFormat="1"/>
    <row r="15210" s="244" customFormat="1"/>
    <row r="15211" s="244" customFormat="1"/>
    <row r="15212" s="244" customFormat="1"/>
    <row r="15213" s="244" customFormat="1"/>
    <row r="15214" s="244" customFormat="1"/>
    <row r="15215" s="244" customFormat="1"/>
    <row r="15216" s="244" customFormat="1"/>
    <row r="15217" s="244" customFormat="1"/>
    <row r="15218" s="244" customFormat="1"/>
    <row r="15219" s="244" customFormat="1"/>
    <row r="15220" s="244" customFormat="1"/>
    <row r="15221" s="244" customFormat="1"/>
    <row r="15222" s="244" customFormat="1"/>
    <row r="15223" s="244" customFormat="1"/>
    <row r="15224" s="244" customFormat="1"/>
    <row r="15225" s="244" customFormat="1"/>
    <row r="15226" s="244" customFormat="1"/>
    <row r="15227" s="244" customFormat="1"/>
    <row r="15228" s="244" customFormat="1"/>
    <row r="15229" s="244" customFormat="1"/>
    <row r="15230" s="244" customFormat="1"/>
    <row r="15231" s="244" customFormat="1"/>
    <row r="15232" s="244" customFormat="1"/>
    <row r="15233" s="244" customFormat="1"/>
    <row r="15234" s="244" customFormat="1"/>
    <row r="15235" s="244" customFormat="1"/>
    <row r="15236" s="244" customFormat="1"/>
    <row r="15237" s="244" customFormat="1"/>
    <row r="15238" s="244" customFormat="1"/>
    <row r="15239" s="244" customFormat="1"/>
    <row r="15240" s="244" customFormat="1"/>
    <row r="15241" s="244" customFormat="1"/>
    <row r="15242" s="244" customFormat="1"/>
    <row r="15243" s="244" customFormat="1"/>
    <row r="15244" s="244" customFormat="1"/>
    <row r="15245" s="244" customFormat="1"/>
    <row r="15246" s="244" customFormat="1"/>
    <row r="15247" s="244" customFormat="1"/>
    <row r="15248" s="244" customFormat="1"/>
    <row r="15249" s="244" customFormat="1"/>
    <row r="15250" s="244" customFormat="1"/>
    <row r="15251" s="244" customFormat="1"/>
    <row r="15252" s="244" customFormat="1"/>
    <row r="15253" s="244" customFormat="1"/>
    <row r="15254" s="244" customFormat="1"/>
    <row r="15255" s="244" customFormat="1"/>
    <row r="15256" s="244" customFormat="1"/>
    <row r="15257" s="244" customFormat="1"/>
    <row r="15258" s="244" customFormat="1"/>
    <row r="15259" s="244" customFormat="1"/>
    <row r="15260" s="244" customFormat="1"/>
    <row r="15261" s="244" customFormat="1"/>
    <row r="15262" s="244" customFormat="1"/>
    <row r="15263" s="244" customFormat="1"/>
    <row r="15264" s="244" customFormat="1"/>
    <row r="15265" s="244" customFormat="1"/>
    <row r="15266" s="244" customFormat="1"/>
    <row r="15267" s="244" customFormat="1"/>
    <row r="15268" s="244" customFormat="1"/>
    <row r="15269" s="244" customFormat="1"/>
    <row r="15270" s="244" customFormat="1"/>
    <row r="15271" s="244" customFormat="1"/>
    <row r="15272" s="244" customFormat="1"/>
    <row r="15273" s="244" customFormat="1"/>
    <row r="15274" s="244" customFormat="1"/>
    <row r="15275" s="244" customFormat="1"/>
    <row r="15276" s="244" customFormat="1"/>
    <row r="15277" s="244" customFormat="1"/>
    <row r="15278" s="244" customFormat="1"/>
    <row r="15279" s="244" customFormat="1"/>
    <row r="15280" s="244" customFormat="1"/>
    <row r="15281" s="244" customFormat="1"/>
    <row r="15282" s="244" customFormat="1"/>
    <row r="15283" s="244" customFormat="1"/>
    <row r="15284" s="244" customFormat="1"/>
    <row r="15285" s="244" customFormat="1"/>
    <row r="15286" s="244" customFormat="1"/>
    <row r="15287" s="244" customFormat="1"/>
    <row r="15288" s="244" customFormat="1"/>
    <row r="15289" s="244" customFormat="1"/>
    <row r="15290" s="244" customFormat="1"/>
    <row r="15291" s="244" customFormat="1"/>
    <row r="15292" s="244" customFormat="1"/>
    <row r="15293" s="244" customFormat="1"/>
    <row r="15294" s="244" customFormat="1"/>
    <row r="15295" s="244" customFormat="1"/>
    <row r="15296" s="244" customFormat="1"/>
    <row r="15297" s="244" customFormat="1"/>
    <row r="15298" s="244" customFormat="1"/>
    <row r="15299" s="244" customFormat="1"/>
    <row r="15300" s="244" customFormat="1"/>
    <row r="15301" s="244" customFormat="1"/>
    <row r="15302" s="244" customFormat="1"/>
    <row r="15303" s="244" customFormat="1"/>
    <row r="15304" s="244" customFormat="1"/>
    <row r="15305" s="244" customFormat="1"/>
    <row r="15306" s="244" customFormat="1"/>
    <row r="15307" s="244" customFormat="1"/>
    <row r="15308" s="244" customFormat="1"/>
    <row r="15309" s="244" customFormat="1"/>
    <row r="15310" s="244" customFormat="1"/>
    <row r="15311" s="244" customFormat="1"/>
    <row r="15312" s="244" customFormat="1"/>
    <row r="15313" s="244" customFormat="1"/>
    <row r="15314" s="244" customFormat="1"/>
    <row r="15315" s="244" customFormat="1"/>
    <row r="15316" s="244" customFormat="1"/>
    <row r="15317" s="244" customFormat="1"/>
    <row r="15318" s="244" customFormat="1"/>
    <row r="15319" s="244" customFormat="1"/>
    <row r="15320" s="244" customFormat="1"/>
    <row r="15321" s="244" customFormat="1"/>
    <row r="15322" s="244" customFormat="1"/>
    <row r="15323" s="244" customFormat="1"/>
    <row r="15324" s="244" customFormat="1"/>
    <row r="15325" s="244" customFormat="1"/>
    <row r="15326" s="244" customFormat="1"/>
    <row r="15327" s="244" customFormat="1"/>
    <row r="15328" s="244" customFormat="1"/>
    <row r="15329" s="244" customFormat="1"/>
    <row r="15330" s="244" customFormat="1"/>
    <row r="15331" s="244" customFormat="1"/>
    <row r="15332" s="244" customFormat="1"/>
    <row r="15333" s="244" customFormat="1"/>
    <row r="15334" s="244" customFormat="1"/>
    <row r="15335" s="244" customFormat="1"/>
    <row r="15336" s="244" customFormat="1"/>
    <row r="15337" s="244" customFormat="1"/>
    <row r="15338" s="244" customFormat="1"/>
    <row r="15339" s="244" customFormat="1"/>
    <row r="15340" s="244" customFormat="1"/>
    <row r="15341" s="244" customFormat="1"/>
    <row r="15342" s="244" customFormat="1"/>
    <row r="15343" s="244" customFormat="1"/>
    <row r="15344" s="244" customFormat="1"/>
    <row r="15345" s="244" customFormat="1"/>
    <row r="15346" s="244" customFormat="1"/>
    <row r="15347" s="244" customFormat="1"/>
    <row r="15348" s="244" customFormat="1"/>
    <row r="15349" s="244" customFormat="1"/>
    <row r="15350" s="244" customFormat="1"/>
    <row r="15351" s="244" customFormat="1"/>
    <row r="15352" s="244" customFormat="1"/>
    <row r="15353" s="244" customFormat="1"/>
    <row r="15354" s="244" customFormat="1"/>
    <row r="15355" s="244" customFormat="1"/>
    <row r="15356" s="244" customFormat="1"/>
    <row r="15357" s="244" customFormat="1"/>
    <row r="15358" s="244" customFormat="1"/>
    <row r="15359" s="244" customFormat="1"/>
    <row r="15360" s="244" customFormat="1"/>
    <row r="15361" s="244" customFormat="1"/>
    <row r="15362" s="244" customFormat="1"/>
    <row r="15363" s="244" customFormat="1"/>
    <row r="15364" s="244" customFormat="1"/>
    <row r="15365" s="244" customFormat="1"/>
    <row r="15366" s="244" customFormat="1"/>
    <row r="15367" s="244" customFormat="1"/>
    <row r="15368" s="244" customFormat="1"/>
    <row r="15369" s="244" customFormat="1"/>
    <row r="15370" s="244" customFormat="1"/>
    <row r="15371" s="244" customFormat="1"/>
    <row r="15372" s="244" customFormat="1"/>
    <row r="15373" s="244" customFormat="1"/>
    <row r="15374" s="244" customFormat="1"/>
    <row r="15375" s="244" customFormat="1"/>
    <row r="15376" s="244" customFormat="1"/>
    <row r="15377" s="244" customFormat="1"/>
    <row r="15378" s="244" customFormat="1"/>
    <row r="15379" s="244" customFormat="1"/>
    <row r="15380" s="244" customFormat="1"/>
    <row r="15381" s="244" customFormat="1"/>
    <row r="15382" s="244" customFormat="1"/>
    <row r="15383" s="244" customFormat="1"/>
    <row r="15384" s="244" customFormat="1"/>
    <row r="15385" s="244" customFormat="1"/>
    <row r="15386" s="244" customFormat="1"/>
    <row r="15387" s="244" customFormat="1"/>
    <row r="15388" s="244" customFormat="1"/>
    <row r="15389" s="244" customFormat="1"/>
    <row r="15390" s="244" customFormat="1"/>
    <row r="15391" s="244" customFormat="1"/>
    <row r="15392" s="244" customFormat="1"/>
    <row r="15393" s="244" customFormat="1"/>
    <row r="15394" s="244" customFormat="1"/>
    <row r="15395" s="244" customFormat="1"/>
    <row r="15396" s="244" customFormat="1"/>
    <row r="15397" s="244" customFormat="1"/>
    <row r="15398" s="244" customFormat="1"/>
    <row r="15399" s="244" customFormat="1"/>
    <row r="15400" s="244" customFormat="1"/>
    <row r="15401" s="244" customFormat="1"/>
    <row r="15402" s="244" customFormat="1"/>
    <row r="15403" s="244" customFormat="1"/>
    <row r="15404" s="244" customFormat="1"/>
    <row r="15405" s="244" customFormat="1"/>
    <row r="15406" s="244" customFormat="1"/>
    <row r="15407" s="244" customFormat="1"/>
    <row r="15408" s="244" customFormat="1"/>
    <row r="15409" s="244" customFormat="1"/>
    <row r="15410" s="244" customFormat="1"/>
    <row r="15411" s="244" customFormat="1"/>
    <row r="15412" s="244" customFormat="1"/>
    <row r="15413" s="244" customFormat="1"/>
    <row r="15414" s="244" customFormat="1"/>
    <row r="15415" s="244" customFormat="1"/>
    <row r="15416" s="244" customFormat="1"/>
    <row r="15417" s="244" customFormat="1"/>
    <row r="15418" s="244" customFormat="1"/>
    <row r="15419" s="244" customFormat="1"/>
    <row r="15420" s="244" customFormat="1"/>
    <row r="15421" s="244" customFormat="1"/>
    <row r="15422" s="244" customFormat="1"/>
    <row r="15423" s="244" customFormat="1"/>
    <row r="15424" s="244" customFormat="1"/>
    <row r="15425" s="244" customFormat="1"/>
    <row r="15426" s="244" customFormat="1"/>
    <row r="15427" s="244" customFormat="1"/>
    <row r="15428" s="244" customFormat="1"/>
    <row r="15429" s="244" customFormat="1"/>
    <row r="15430" s="244" customFormat="1"/>
    <row r="15431" s="244" customFormat="1"/>
    <row r="15432" s="244" customFormat="1"/>
    <row r="15433" s="244" customFormat="1"/>
    <row r="15434" s="244" customFormat="1"/>
    <row r="15435" s="244" customFormat="1"/>
    <row r="15436" s="244" customFormat="1"/>
    <row r="15437" s="244" customFormat="1"/>
    <row r="15438" s="244" customFormat="1"/>
    <row r="15439" s="244" customFormat="1"/>
    <row r="15440" s="244" customFormat="1"/>
    <row r="15441" s="244" customFormat="1"/>
    <row r="15442" s="244" customFormat="1"/>
    <row r="15443" s="244" customFormat="1"/>
    <row r="15444" s="244" customFormat="1"/>
    <row r="15445" s="244" customFormat="1"/>
    <row r="15446" s="244" customFormat="1"/>
    <row r="15447" s="244" customFormat="1"/>
    <row r="15448" s="244" customFormat="1"/>
    <row r="15449" s="244" customFormat="1"/>
    <row r="15450" s="244" customFormat="1"/>
    <row r="15451" s="244" customFormat="1"/>
    <row r="15452" s="244" customFormat="1"/>
    <row r="15453" s="244" customFormat="1"/>
    <row r="15454" s="244" customFormat="1"/>
    <row r="15455" s="244" customFormat="1"/>
    <row r="15456" s="244" customFormat="1"/>
    <row r="15457" s="244" customFormat="1"/>
    <row r="15458" s="244" customFormat="1"/>
    <row r="15459" s="244" customFormat="1"/>
    <row r="15460" s="244" customFormat="1"/>
    <row r="15461" s="244" customFormat="1"/>
    <row r="15462" s="244" customFormat="1"/>
    <row r="15463" s="244" customFormat="1"/>
    <row r="15464" s="244" customFormat="1"/>
    <row r="15465" s="244" customFormat="1"/>
    <row r="15466" s="244" customFormat="1"/>
    <row r="15467" s="244" customFormat="1"/>
    <row r="15468" s="244" customFormat="1"/>
    <row r="15469" s="244" customFormat="1"/>
    <row r="15470" s="244" customFormat="1"/>
    <row r="15471" s="244" customFormat="1"/>
    <row r="15472" s="244" customFormat="1"/>
    <row r="15473" s="244" customFormat="1"/>
    <row r="15474" s="244" customFormat="1"/>
    <row r="15475" s="244" customFormat="1"/>
    <row r="15476" s="244" customFormat="1"/>
    <row r="15477" s="244" customFormat="1"/>
    <row r="15478" s="244" customFormat="1"/>
    <row r="15479" s="244" customFormat="1"/>
    <row r="15480" s="244" customFormat="1"/>
    <row r="15481" s="244" customFormat="1"/>
    <row r="15482" s="244" customFormat="1"/>
    <row r="15483" s="244" customFormat="1"/>
    <row r="15484" s="244" customFormat="1"/>
    <row r="15485" s="244" customFormat="1"/>
    <row r="15486" s="244" customFormat="1"/>
    <row r="15487" s="244" customFormat="1"/>
    <row r="15488" s="244" customFormat="1"/>
    <row r="15489" s="244" customFormat="1"/>
    <row r="15490" s="244" customFormat="1"/>
    <row r="15491" s="244" customFormat="1"/>
    <row r="15492" s="244" customFormat="1"/>
    <row r="15493" s="244" customFormat="1"/>
    <row r="15494" s="244" customFormat="1"/>
    <row r="15495" s="244" customFormat="1"/>
    <row r="15496" s="244" customFormat="1"/>
    <row r="15497" s="244" customFormat="1"/>
    <row r="15498" s="244" customFormat="1"/>
    <row r="15499" s="244" customFormat="1"/>
    <row r="15500" s="244" customFormat="1"/>
    <row r="15501" s="244" customFormat="1"/>
    <row r="15502" s="244" customFormat="1"/>
    <row r="15503" s="244" customFormat="1"/>
    <row r="15504" s="244" customFormat="1"/>
    <row r="15505" s="244" customFormat="1"/>
    <row r="15506" s="244" customFormat="1"/>
    <row r="15507" s="244" customFormat="1"/>
    <row r="15508" s="244" customFormat="1"/>
    <row r="15509" s="244" customFormat="1"/>
    <row r="15510" s="244" customFormat="1"/>
    <row r="15511" s="244" customFormat="1"/>
    <row r="15512" s="244" customFormat="1"/>
    <row r="15513" s="244" customFormat="1"/>
    <row r="15514" s="244" customFormat="1"/>
    <row r="15515" s="244" customFormat="1"/>
    <row r="15516" s="244" customFormat="1"/>
    <row r="15517" s="244" customFormat="1"/>
    <row r="15518" s="244" customFormat="1"/>
    <row r="15519" s="244" customFormat="1"/>
    <row r="15520" s="244" customFormat="1"/>
    <row r="15521" s="244" customFormat="1"/>
    <row r="15522" s="244" customFormat="1"/>
    <row r="15523" s="244" customFormat="1"/>
    <row r="15524" s="244" customFormat="1"/>
    <row r="15525" s="244" customFormat="1"/>
    <row r="15526" s="244" customFormat="1"/>
    <row r="15527" s="244" customFormat="1"/>
    <row r="15528" s="244" customFormat="1"/>
    <row r="15529" s="244" customFormat="1"/>
    <row r="15530" s="244" customFormat="1"/>
    <row r="15531" s="244" customFormat="1"/>
    <row r="15532" s="244" customFormat="1"/>
    <row r="15533" s="244" customFormat="1"/>
    <row r="15534" s="244" customFormat="1"/>
    <row r="15535" s="244" customFormat="1"/>
    <row r="15536" s="244" customFormat="1"/>
    <row r="15537" s="244" customFormat="1"/>
    <row r="15538" s="244" customFormat="1"/>
    <row r="15539" s="244" customFormat="1"/>
    <row r="15540" s="244" customFormat="1"/>
    <row r="15541" s="244" customFormat="1"/>
    <row r="15542" s="244" customFormat="1"/>
    <row r="15543" s="244" customFormat="1"/>
    <row r="15544" s="244" customFormat="1"/>
    <row r="15545" s="244" customFormat="1"/>
    <row r="15546" s="244" customFormat="1"/>
    <row r="15547" s="244" customFormat="1"/>
    <row r="15548" s="244" customFormat="1"/>
    <row r="15549" s="244" customFormat="1"/>
    <row r="15550" s="244" customFormat="1"/>
    <row r="15551" s="244" customFormat="1"/>
    <row r="15552" s="244" customFormat="1"/>
    <row r="15553" s="244" customFormat="1"/>
    <row r="15554" s="244" customFormat="1"/>
    <row r="15555" s="244" customFormat="1"/>
    <row r="15556" s="244" customFormat="1"/>
    <row r="15557" s="244" customFormat="1"/>
    <row r="15558" s="244" customFormat="1"/>
    <row r="15559" s="244" customFormat="1"/>
    <row r="15560" s="244" customFormat="1"/>
    <row r="15561" s="244" customFormat="1"/>
    <row r="15562" s="244" customFormat="1"/>
    <row r="15563" s="244" customFormat="1"/>
    <row r="15564" s="244" customFormat="1"/>
    <row r="15565" s="244" customFormat="1"/>
    <row r="15566" s="244" customFormat="1"/>
    <row r="15567" s="244" customFormat="1"/>
    <row r="15568" s="244" customFormat="1"/>
    <row r="15569" s="244" customFormat="1"/>
    <row r="15570" s="244" customFormat="1"/>
    <row r="15571" s="244" customFormat="1"/>
    <row r="15572" s="244" customFormat="1"/>
    <row r="15573" s="244" customFormat="1"/>
    <row r="15574" s="244" customFormat="1"/>
    <row r="15575" s="244" customFormat="1"/>
    <row r="15576" s="244" customFormat="1"/>
    <row r="15577" s="244" customFormat="1"/>
    <row r="15578" s="244" customFormat="1"/>
    <row r="15579" s="244" customFormat="1"/>
    <row r="15580" s="244" customFormat="1"/>
    <row r="15581" s="244" customFormat="1"/>
    <row r="15582" s="244" customFormat="1"/>
    <row r="15583" s="244" customFormat="1"/>
    <row r="15584" s="244" customFormat="1"/>
    <row r="15585" s="244" customFormat="1"/>
    <row r="15586" s="244" customFormat="1"/>
    <row r="15587" s="244" customFormat="1"/>
    <row r="15588" s="244" customFormat="1"/>
    <row r="15589" s="244" customFormat="1"/>
    <row r="15590" s="244" customFormat="1"/>
    <row r="15591" s="244" customFormat="1"/>
    <row r="15592" s="244" customFormat="1"/>
    <row r="15593" s="244" customFormat="1"/>
    <row r="15594" s="244" customFormat="1"/>
    <row r="15595" s="244" customFormat="1"/>
    <row r="15596" s="244" customFormat="1"/>
    <row r="15597" s="244" customFormat="1"/>
    <row r="15598" s="244" customFormat="1"/>
    <row r="15599" s="244" customFormat="1"/>
    <row r="15600" s="244" customFormat="1"/>
    <row r="15601" s="244" customFormat="1"/>
    <row r="15602" s="244" customFormat="1"/>
    <row r="15603" s="244" customFormat="1"/>
    <row r="15604" s="244" customFormat="1"/>
    <row r="15605" s="244" customFormat="1"/>
    <row r="15606" s="244" customFormat="1"/>
    <row r="15607" s="244" customFormat="1"/>
    <row r="15608" s="244" customFormat="1"/>
    <row r="15609" s="244" customFormat="1"/>
    <row r="15610" s="244" customFormat="1"/>
    <row r="15611" s="244" customFormat="1"/>
    <row r="15612" s="244" customFormat="1"/>
    <row r="15613" s="244" customFormat="1"/>
    <row r="15614" s="244" customFormat="1"/>
    <row r="15615" s="244" customFormat="1"/>
    <row r="15616" s="244" customFormat="1"/>
    <row r="15617" s="244" customFormat="1"/>
    <row r="15618" s="244" customFormat="1"/>
    <row r="15619" s="244" customFormat="1"/>
    <row r="15620" s="244" customFormat="1"/>
    <row r="15621" s="244" customFormat="1"/>
    <row r="15622" s="244" customFormat="1"/>
    <row r="15623" s="244" customFormat="1"/>
    <row r="15624" s="244" customFormat="1"/>
    <row r="15625" s="244" customFormat="1"/>
    <row r="15626" s="244" customFormat="1"/>
    <row r="15627" s="244" customFormat="1"/>
    <row r="15628" s="244" customFormat="1"/>
    <row r="15629" s="244" customFormat="1"/>
    <row r="15630" s="244" customFormat="1"/>
    <row r="15631" s="244" customFormat="1"/>
    <row r="15632" s="244" customFormat="1"/>
    <row r="15633" s="244" customFormat="1"/>
    <row r="15634" s="244" customFormat="1"/>
    <row r="15635" s="244" customFormat="1"/>
    <row r="15636" s="244" customFormat="1"/>
    <row r="15637" s="244" customFormat="1"/>
    <row r="15638" s="244" customFormat="1"/>
    <row r="15639" s="244" customFormat="1"/>
    <row r="15640" s="244" customFormat="1"/>
    <row r="15641" s="244" customFormat="1"/>
    <row r="15642" s="244" customFormat="1"/>
    <row r="15643" s="244" customFormat="1"/>
    <row r="15644" s="244" customFormat="1"/>
    <row r="15645" s="244" customFormat="1"/>
    <row r="15646" s="244" customFormat="1"/>
    <row r="15647" s="244" customFormat="1"/>
    <row r="15648" s="244" customFormat="1"/>
    <row r="15649" s="244" customFormat="1"/>
    <row r="15650" s="244" customFormat="1"/>
    <row r="15651" s="244" customFormat="1"/>
    <row r="15652" s="244" customFormat="1"/>
    <row r="15653" s="244" customFormat="1"/>
    <row r="15654" s="244" customFormat="1"/>
    <row r="15655" s="244" customFormat="1"/>
    <row r="15656" s="244" customFormat="1"/>
    <row r="15657" s="244" customFormat="1"/>
    <row r="15658" s="244" customFormat="1"/>
    <row r="15659" s="244" customFormat="1"/>
    <row r="15660" s="244" customFormat="1"/>
    <row r="15661" s="244" customFormat="1"/>
    <row r="15662" s="244" customFormat="1"/>
    <row r="15663" s="244" customFormat="1"/>
    <row r="15664" s="244" customFormat="1"/>
    <row r="15665" s="244" customFormat="1"/>
    <row r="15666" s="244" customFormat="1"/>
    <row r="15667" s="244" customFormat="1"/>
    <row r="15668" s="244" customFormat="1"/>
    <row r="15669" s="244" customFormat="1"/>
    <row r="15670" s="244" customFormat="1"/>
    <row r="15671" s="244" customFormat="1"/>
    <row r="15672" s="244" customFormat="1"/>
    <row r="15673" s="244" customFormat="1"/>
    <row r="15674" s="244" customFormat="1"/>
    <row r="15675" s="244" customFormat="1"/>
    <row r="15676" s="244" customFormat="1"/>
    <row r="15677" s="244" customFormat="1"/>
    <row r="15678" s="244" customFormat="1"/>
    <row r="15679" s="244" customFormat="1"/>
    <row r="15680" s="244" customFormat="1"/>
    <row r="15681" s="244" customFormat="1"/>
    <row r="15682" s="244" customFormat="1"/>
    <row r="15683" s="244" customFormat="1"/>
    <row r="15684" s="244" customFormat="1"/>
    <row r="15685" s="244" customFormat="1"/>
    <row r="15686" s="244" customFormat="1"/>
    <row r="15687" s="244" customFormat="1"/>
    <row r="15688" s="244" customFormat="1"/>
    <row r="15689" s="244" customFormat="1"/>
    <row r="15690" s="244" customFormat="1"/>
    <row r="15691" s="244" customFormat="1"/>
    <row r="15692" s="244" customFormat="1"/>
    <row r="15693" s="244" customFormat="1"/>
    <row r="15694" s="244" customFormat="1"/>
    <row r="15695" s="244" customFormat="1"/>
    <row r="15696" s="244" customFormat="1"/>
    <row r="15697" s="244" customFormat="1"/>
    <row r="15698" s="244" customFormat="1"/>
    <row r="15699" s="244" customFormat="1"/>
    <row r="15700" s="244" customFormat="1"/>
    <row r="15701" s="244" customFormat="1"/>
    <row r="15702" s="244" customFormat="1"/>
    <row r="15703" s="244" customFormat="1"/>
    <row r="15704" s="244" customFormat="1"/>
    <row r="15705" s="244" customFormat="1"/>
    <row r="15706" s="244" customFormat="1"/>
    <row r="15707" s="244" customFormat="1"/>
    <row r="15708" s="244" customFormat="1"/>
    <row r="15709" s="244" customFormat="1"/>
    <row r="15710" s="244" customFormat="1"/>
    <row r="15711" s="244" customFormat="1"/>
    <row r="15712" s="244" customFormat="1"/>
    <row r="15713" s="244" customFormat="1"/>
    <row r="15714" s="244" customFormat="1"/>
    <row r="15715" s="244" customFormat="1"/>
    <row r="15716" s="244" customFormat="1"/>
    <row r="15717" s="244" customFormat="1"/>
    <row r="15718" s="244" customFormat="1"/>
    <row r="15719" s="244" customFormat="1"/>
    <row r="15720" s="244" customFormat="1"/>
    <row r="15721" s="244" customFormat="1"/>
    <row r="15722" s="244" customFormat="1"/>
    <row r="15723" s="244" customFormat="1"/>
    <row r="15724" s="244" customFormat="1"/>
    <row r="15725" s="244" customFormat="1"/>
    <row r="15726" s="244" customFormat="1"/>
    <row r="15727" s="244" customFormat="1"/>
    <row r="15728" s="244" customFormat="1"/>
    <row r="15729" s="244" customFormat="1"/>
    <row r="15730" s="244" customFormat="1"/>
    <row r="15731" s="244" customFormat="1"/>
    <row r="15732" s="244" customFormat="1"/>
    <row r="15733" s="244" customFormat="1"/>
    <row r="15734" s="244" customFormat="1"/>
    <row r="15735" s="244" customFormat="1"/>
    <row r="15736" s="244" customFormat="1"/>
    <row r="15737" s="244" customFormat="1"/>
    <row r="15738" s="244" customFormat="1"/>
    <row r="15739" s="244" customFormat="1"/>
    <row r="15740" s="244" customFormat="1"/>
    <row r="15741" s="244" customFormat="1"/>
    <row r="15742" s="244" customFormat="1"/>
    <row r="15743" s="244" customFormat="1"/>
    <row r="15744" s="244" customFormat="1"/>
    <row r="15745" s="244" customFormat="1"/>
    <row r="15746" s="244" customFormat="1"/>
    <row r="15747" s="244" customFormat="1"/>
    <row r="15748" s="244" customFormat="1"/>
    <row r="15749" s="244" customFormat="1"/>
    <row r="15750" s="244" customFormat="1"/>
    <row r="15751" s="244" customFormat="1"/>
    <row r="15752" s="244" customFormat="1"/>
    <row r="15753" s="244" customFormat="1"/>
    <row r="15754" s="244" customFormat="1"/>
    <row r="15755" s="244" customFormat="1"/>
    <row r="15756" s="244" customFormat="1"/>
    <row r="15757" s="244" customFormat="1"/>
    <row r="15758" s="244" customFormat="1"/>
    <row r="15759" s="244" customFormat="1"/>
    <row r="15760" s="244" customFormat="1"/>
    <row r="15761" s="244" customFormat="1"/>
    <row r="15762" s="244" customFormat="1"/>
    <row r="15763" s="244" customFormat="1"/>
    <row r="15764" s="244" customFormat="1"/>
    <row r="15765" s="244" customFormat="1"/>
    <row r="15766" s="244" customFormat="1"/>
    <row r="15767" s="244" customFormat="1"/>
    <row r="15768" s="244" customFormat="1"/>
    <row r="15769" s="244" customFormat="1"/>
    <row r="15770" s="244" customFormat="1"/>
    <row r="15771" s="244" customFormat="1"/>
    <row r="15772" s="244" customFormat="1"/>
    <row r="15773" s="244" customFormat="1"/>
    <row r="15774" s="244" customFormat="1"/>
    <row r="15775" s="244" customFormat="1"/>
    <row r="15776" s="244" customFormat="1"/>
    <row r="15777" s="244" customFormat="1"/>
    <row r="15778" s="244" customFormat="1"/>
    <row r="15779" s="244" customFormat="1"/>
    <row r="15780" s="244" customFormat="1"/>
    <row r="15781" s="244" customFormat="1"/>
    <row r="15782" s="244" customFormat="1"/>
    <row r="15783" s="244" customFormat="1"/>
    <row r="15784" s="244" customFormat="1"/>
    <row r="15785" s="244" customFormat="1"/>
    <row r="15786" s="244" customFormat="1"/>
    <row r="15787" s="244" customFormat="1"/>
    <row r="15788" s="244" customFormat="1"/>
    <row r="15789" s="244" customFormat="1"/>
    <row r="15790" s="244" customFormat="1"/>
    <row r="15791" s="244" customFormat="1"/>
    <row r="15792" s="244" customFormat="1"/>
    <row r="15793" s="244" customFormat="1"/>
    <row r="15794" s="244" customFormat="1"/>
    <row r="15795" s="244" customFormat="1"/>
    <row r="15796" s="244" customFormat="1"/>
    <row r="15797" s="244" customFormat="1"/>
    <row r="15798" s="244" customFormat="1"/>
    <row r="15799" s="244" customFormat="1"/>
    <row r="15800" s="244" customFormat="1"/>
    <row r="15801" s="244" customFormat="1"/>
    <row r="15802" s="244" customFormat="1"/>
    <row r="15803" s="244" customFormat="1"/>
    <row r="15804" s="244" customFormat="1"/>
    <row r="15805" s="244" customFormat="1"/>
    <row r="15806" s="244" customFormat="1"/>
    <row r="15807" s="244" customFormat="1"/>
    <row r="15808" s="244" customFormat="1"/>
    <row r="15809" s="244" customFormat="1"/>
    <row r="15810" s="244" customFormat="1"/>
    <row r="15811" s="244" customFormat="1"/>
    <row r="15812" s="244" customFormat="1"/>
    <row r="15813" s="244" customFormat="1"/>
    <row r="15814" s="244" customFormat="1"/>
    <row r="15815" s="244" customFormat="1"/>
    <row r="15816" s="244" customFormat="1"/>
    <row r="15817" s="244" customFormat="1"/>
    <row r="15818" s="244" customFormat="1"/>
    <row r="15819" s="244" customFormat="1"/>
    <row r="15820" s="244" customFormat="1"/>
    <row r="15821" s="244" customFormat="1"/>
    <row r="15822" s="244" customFormat="1"/>
    <row r="15823" s="244" customFormat="1"/>
    <row r="15824" s="244" customFormat="1"/>
    <row r="15825" s="244" customFormat="1"/>
    <row r="15826" s="244" customFormat="1"/>
    <row r="15827" s="244" customFormat="1"/>
    <row r="15828" s="244" customFormat="1"/>
    <row r="15829" s="244" customFormat="1"/>
    <row r="15830" s="244" customFormat="1"/>
    <row r="15831" s="244" customFormat="1"/>
    <row r="15832" s="244" customFormat="1"/>
    <row r="15833" s="244" customFormat="1"/>
    <row r="15834" s="244" customFormat="1"/>
    <row r="15835" s="244" customFormat="1"/>
    <row r="15836" s="244" customFormat="1"/>
    <row r="15837" s="244" customFormat="1"/>
    <row r="15838" s="244" customFormat="1"/>
    <row r="15839" s="244" customFormat="1"/>
    <row r="15840" s="244" customFormat="1"/>
    <row r="15841" s="244" customFormat="1"/>
    <row r="15842" s="244" customFormat="1"/>
    <row r="15843" s="244" customFormat="1"/>
    <row r="15844" s="244" customFormat="1"/>
    <row r="15845" s="244" customFormat="1"/>
    <row r="15846" s="244" customFormat="1"/>
    <row r="15847" s="244" customFormat="1"/>
    <row r="15848" s="244" customFormat="1"/>
    <row r="15849" s="244" customFormat="1"/>
    <row r="15850" s="244" customFormat="1"/>
    <row r="15851" s="244" customFormat="1"/>
    <row r="15852" s="244" customFormat="1"/>
    <row r="15853" s="244" customFormat="1"/>
    <row r="15854" s="244" customFormat="1"/>
    <row r="15855" s="244" customFormat="1"/>
    <row r="15856" s="244" customFormat="1"/>
    <row r="15857" s="244" customFormat="1"/>
    <row r="15858" s="244" customFormat="1"/>
    <row r="15859" s="244" customFormat="1"/>
    <row r="15860" s="244" customFormat="1"/>
    <row r="15861" s="244" customFormat="1"/>
    <row r="15862" s="244" customFormat="1"/>
    <row r="15863" s="244" customFormat="1"/>
    <row r="15864" s="244" customFormat="1"/>
    <row r="15865" s="244" customFormat="1"/>
    <row r="15866" s="244" customFormat="1"/>
    <row r="15867" s="244" customFormat="1"/>
    <row r="15868" s="244" customFormat="1"/>
    <row r="15869" s="244" customFormat="1"/>
    <row r="15870" s="244" customFormat="1"/>
    <row r="15871" s="244" customFormat="1"/>
    <row r="15872" s="244" customFormat="1"/>
    <row r="15873" s="244" customFormat="1"/>
    <row r="15874" s="244" customFormat="1"/>
    <row r="15875" s="244" customFormat="1"/>
    <row r="15876" s="244" customFormat="1"/>
    <row r="15877" s="244" customFormat="1"/>
    <row r="15878" s="244" customFormat="1"/>
    <row r="15879" s="244" customFormat="1"/>
    <row r="15880" s="244" customFormat="1"/>
    <row r="15881" s="244" customFormat="1"/>
    <row r="15882" s="244" customFormat="1"/>
    <row r="15883" s="244" customFormat="1"/>
    <row r="15884" s="244" customFormat="1"/>
    <row r="15885" s="244" customFormat="1"/>
    <row r="15886" s="244" customFormat="1"/>
    <row r="15887" s="244" customFormat="1"/>
    <row r="15888" s="244" customFormat="1"/>
    <row r="15889" s="244" customFormat="1"/>
    <row r="15890" s="244" customFormat="1"/>
    <row r="15891" s="244" customFormat="1"/>
    <row r="15892" s="244" customFormat="1"/>
    <row r="15893" s="244" customFormat="1"/>
    <row r="15894" s="244" customFormat="1"/>
    <row r="15895" s="244" customFormat="1"/>
    <row r="15896" s="244" customFormat="1"/>
    <row r="15897" s="244" customFormat="1"/>
    <row r="15898" s="244" customFormat="1"/>
    <row r="15899" s="244" customFormat="1"/>
    <row r="15900" s="244" customFormat="1"/>
    <row r="15901" s="244" customFormat="1"/>
    <row r="15902" s="244" customFormat="1"/>
    <row r="15903" s="244" customFormat="1"/>
    <row r="15904" s="244" customFormat="1"/>
    <row r="15905" s="244" customFormat="1"/>
    <row r="15906" s="244" customFormat="1"/>
    <row r="15907" s="244" customFormat="1"/>
    <row r="15908" s="244" customFormat="1"/>
    <row r="15909" s="244" customFormat="1"/>
    <row r="15910" s="244" customFormat="1"/>
    <row r="15911" s="244" customFormat="1"/>
    <row r="15912" s="244" customFormat="1"/>
    <row r="15913" s="244" customFormat="1"/>
    <row r="15914" s="244" customFormat="1"/>
    <row r="15915" s="244" customFormat="1"/>
    <row r="15916" s="244" customFormat="1"/>
    <row r="15917" s="244" customFormat="1"/>
    <row r="15918" s="244" customFormat="1"/>
    <row r="15919" s="244" customFormat="1"/>
    <row r="15920" s="244" customFormat="1"/>
    <row r="15921" s="244" customFormat="1"/>
    <row r="15922" s="244" customFormat="1"/>
    <row r="15923" s="244" customFormat="1"/>
    <row r="15924" s="244" customFormat="1"/>
    <row r="15925" s="244" customFormat="1"/>
    <row r="15926" s="244" customFormat="1"/>
    <row r="15927" s="244" customFormat="1"/>
    <row r="15928" s="244" customFormat="1"/>
    <row r="15929" s="244" customFormat="1"/>
    <row r="15930" s="244" customFormat="1"/>
    <row r="15931" s="244" customFormat="1"/>
    <row r="15932" s="244" customFormat="1"/>
    <row r="15933" s="244" customFormat="1"/>
    <row r="15934" s="244" customFormat="1"/>
    <row r="15935" s="244" customFormat="1"/>
    <row r="15936" s="244" customFormat="1"/>
    <row r="15937" s="244" customFormat="1"/>
    <row r="15938" s="244" customFormat="1"/>
    <row r="15939" s="244" customFormat="1"/>
    <row r="15940" s="244" customFormat="1"/>
    <row r="15941" s="244" customFormat="1"/>
    <row r="15942" s="244" customFormat="1"/>
    <row r="15943" s="244" customFormat="1"/>
    <row r="15944" s="244" customFormat="1"/>
    <row r="15945" s="244" customFormat="1"/>
    <row r="15946" s="244" customFormat="1"/>
    <row r="15947" s="244" customFormat="1"/>
    <row r="15948" s="244" customFormat="1"/>
    <row r="15949" s="244" customFormat="1"/>
    <row r="15950" s="244" customFormat="1"/>
    <row r="15951" s="244" customFormat="1"/>
    <row r="15952" s="244" customFormat="1"/>
    <row r="15953" s="244" customFormat="1"/>
    <row r="15954" s="244" customFormat="1"/>
    <row r="15955" s="244" customFormat="1"/>
    <row r="15956" s="244" customFormat="1"/>
    <row r="15957" s="244" customFormat="1"/>
    <row r="15958" s="244" customFormat="1"/>
    <row r="15959" s="244" customFormat="1"/>
    <row r="15960" s="244" customFormat="1"/>
    <row r="15961" s="244" customFormat="1"/>
    <row r="15962" s="244" customFormat="1"/>
    <row r="15963" s="244" customFormat="1"/>
    <row r="15964" s="244" customFormat="1"/>
    <row r="15965" s="244" customFormat="1"/>
    <row r="15966" s="244" customFormat="1"/>
    <row r="15967" s="244" customFormat="1"/>
    <row r="15968" s="244" customFormat="1"/>
    <row r="15969" s="244" customFormat="1"/>
    <row r="15970" s="244" customFormat="1"/>
    <row r="15971" s="244" customFormat="1"/>
    <row r="15972" s="244" customFormat="1"/>
    <row r="15973" s="244" customFormat="1"/>
    <row r="15974" s="244" customFormat="1"/>
    <row r="15975" s="244" customFormat="1"/>
    <row r="15976" s="244" customFormat="1"/>
    <row r="15977" s="244" customFormat="1"/>
    <row r="15978" s="244" customFormat="1"/>
    <row r="15979" s="244" customFormat="1"/>
    <row r="15980" s="244" customFormat="1"/>
    <row r="15981" s="244" customFormat="1"/>
    <row r="15982" s="244" customFormat="1"/>
    <row r="15983" s="244" customFormat="1"/>
    <row r="15984" s="244" customFormat="1"/>
    <row r="15985" s="244" customFormat="1"/>
    <row r="15986" s="244" customFormat="1"/>
    <row r="15987" s="244" customFormat="1"/>
    <row r="15988" s="244" customFormat="1"/>
    <row r="15989" s="244" customFormat="1"/>
    <row r="15990" s="244" customFormat="1"/>
    <row r="15991" s="244" customFormat="1"/>
    <row r="15992" s="244" customFormat="1"/>
    <row r="15993" s="244" customFormat="1"/>
    <row r="15994" s="244" customFormat="1"/>
    <row r="15995" s="244" customFormat="1"/>
    <row r="15996" s="244" customFormat="1"/>
    <row r="15997" s="244" customFormat="1"/>
    <row r="15998" s="244" customFormat="1"/>
    <row r="15999" s="244" customFormat="1"/>
    <row r="16000" s="244" customFormat="1"/>
    <row r="16001" s="244" customFormat="1"/>
    <row r="16002" s="244" customFormat="1"/>
    <row r="16003" s="244" customFormat="1"/>
    <row r="16004" s="244" customFormat="1"/>
    <row r="16005" s="244" customFormat="1"/>
    <row r="16006" s="244" customFormat="1"/>
    <row r="16007" s="244" customFormat="1"/>
    <row r="16008" s="244" customFormat="1"/>
    <row r="16009" s="244" customFormat="1"/>
    <row r="16010" s="244" customFormat="1"/>
    <row r="16011" s="244" customFormat="1"/>
    <row r="16012" s="244" customFormat="1"/>
    <row r="16013" s="244" customFormat="1"/>
    <row r="16014" s="244" customFormat="1"/>
    <row r="16015" s="244" customFormat="1"/>
    <row r="16016" s="244" customFormat="1"/>
    <row r="16017" s="244" customFormat="1"/>
    <row r="16018" s="244" customFormat="1"/>
    <row r="16019" s="244" customFormat="1"/>
    <row r="16020" s="244" customFormat="1"/>
    <row r="16021" s="244" customFormat="1"/>
    <row r="16022" s="244" customFormat="1"/>
    <row r="16023" s="244" customFormat="1"/>
    <row r="16024" s="244" customFormat="1"/>
    <row r="16025" s="244" customFormat="1"/>
    <row r="16026" s="244" customFormat="1"/>
    <row r="16027" s="244" customFormat="1"/>
    <row r="16028" s="244" customFormat="1"/>
    <row r="16029" s="244" customFormat="1"/>
    <row r="16030" s="244" customFormat="1"/>
    <row r="16031" s="244" customFormat="1"/>
    <row r="16032" s="244" customFormat="1"/>
    <row r="16033" s="244" customFormat="1"/>
    <row r="16034" s="244" customFormat="1"/>
    <row r="16035" s="244" customFormat="1"/>
    <row r="16036" s="244" customFormat="1"/>
    <row r="16037" s="244" customFormat="1"/>
    <row r="16038" s="244" customFormat="1"/>
    <row r="16039" s="244" customFormat="1"/>
    <row r="16040" s="244" customFormat="1"/>
    <row r="16041" s="244" customFormat="1"/>
    <row r="16042" s="244" customFormat="1"/>
    <row r="16043" s="244" customFormat="1"/>
    <row r="16044" s="244" customFormat="1"/>
    <row r="16045" s="244" customFormat="1"/>
    <row r="16046" s="244" customFormat="1"/>
    <row r="16047" s="244" customFormat="1"/>
    <row r="16048" s="244" customFormat="1"/>
    <row r="16049" s="244" customFormat="1"/>
    <row r="16050" s="244" customFormat="1"/>
    <row r="16051" s="244" customFormat="1"/>
    <row r="16052" s="244" customFormat="1"/>
    <row r="16053" s="244" customFormat="1"/>
    <row r="16054" s="244" customFormat="1"/>
    <row r="16055" s="244" customFormat="1"/>
    <row r="16056" s="244" customFormat="1"/>
    <row r="16057" s="244" customFormat="1"/>
    <row r="16058" s="244" customFormat="1"/>
    <row r="16059" s="244" customFormat="1"/>
    <row r="16060" s="244" customFormat="1"/>
    <row r="16061" s="244" customFormat="1"/>
    <row r="16062" s="244" customFormat="1"/>
    <row r="16063" s="244" customFormat="1"/>
    <row r="16064" s="244" customFormat="1"/>
    <row r="16065" s="244" customFormat="1"/>
    <row r="16066" s="244" customFormat="1"/>
    <row r="16067" s="244" customFormat="1"/>
    <row r="16068" s="244" customFormat="1"/>
    <row r="16069" s="244" customFormat="1"/>
    <row r="16070" s="244" customFormat="1"/>
    <row r="16071" s="244" customFormat="1"/>
    <row r="16072" s="244" customFormat="1"/>
    <row r="16073" s="244" customFormat="1"/>
    <row r="16074" s="244" customFormat="1"/>
    <row r="16075" s="244" customFormat="1"/>
    <row r="16076" s="244" customFormat="1"/>
    <row r="16077" s="244" customFormat="1"/>
    <row r="16078" s="244" customFormat="1"/>
    <row r="16079" s="244" customFormat="1"/>
    <row r="16080" s="244" customFormat="1"/>
    <row r="16081" s="244" customFormat="1"/>
    <row r="16082" s="244" customFormat="1"/>
    <row r="16083" s="244" customFormat="1"/>
    <row r="16084" s="244" customFormat="1"/>
    <row r="16085" s="244" customFormat="1"/>
    <row r="16086" s="244" customFormat="1"/>
    <row r="16087" s="244" customFormat="1"/>
    <row r="16088" s="244" customFormat="1"/>
    <row r="16089" s="244" customFormat="1"/>
    <row r="16090" s="244" customFormat="1"/>
    <row r="16091" s="244" customFormat="1"/>
    <row r="16092" s="244" customFormat="1"/>
    <row r="16093" s="244" customFormat="1"/>
    <row r="16094" s="244" customFormat="1"/>
    <row r="16095" s="244" customFormat="1"/>
    <row r="16096" s="244" customFormat="1"/>
    <row r="16097" s="244" customFormat="1"/>
    <row r="16098" s="244" customFormat="1"/>
    <row r="16099" s="244" customFormat="1"/>
    <row r="16100" s="244" customFormat="1"/>
    <row r="16101" s="244" customFormat="1"/>
    <row r="16102" s="244" customFormat="1"/>
    <row r="16103" s="244" customFormat="1"/>
    <row r="16104" s="244" customFormat="1"/>
    <row r="16105" s="244" customFormat="1"/>
    <row r="16106" s="244" customFormat="1"/>
    <row r="16107" s="244" customFormat="1"/>
    <row r="16108" s="244" customFormat="1"/>
    <row r="16109" s="244" customFormat="1"/>
    <row r="16110" s="244" customFormat="1"/>
    <row r="16111" s="244" customFormat="1"/>
    <row r="16112" s="244" customFormat="1"/>
    <row r="16113" s="244" customFormat="1"/>
    <row r="16114" s="244" customFormat="1"/>
    <row r="16115" s="244" customFormat="1"/>
    <row r="16116" s="244" customFormat="1"/>
    <row r="16117" s="244" customFormat="1"/>
    <row r="16118" s="244" customFormat="1"/>
    <row r="16119" s="244" customFormat="1"/>
    <row r="16120" s="244" customFormat="1"/>
    <row r="16121" s="244" customFormat="1"/>
    <row r="16122" s="244" customFormat="1"/>
    <row r="16123" s="244" customFormat="1"/>
    <row r="16124" s="244" customFormat="1"/>
    <row r="16125" s="244" customFormat="1"/>
    <row r="16126" s="244" customFormat="1"/>
    <row r="16127" s="244" customFormat="1"/>
    <row r="16128" s="244" customFormat="1"/>
    <row r="16129" s="244" customFormat="1"/>
    <row r="16130" s="244" customFormat="1"/>
    <row r="16131" s="244" customFormat="1"/>
    <row r="16132" s="244" customFormat="1"/>
    <row r="16133" s="244" customFormat="1"/>
    <row r="16134" s="244" customFormat="1"/>
    <row r="16135" s="244" customFormat="1"/>
    <row r="16136" s="244" customFormat="1"/>
    <row r="16137" s="244" customFormat="1"/>
    <row r="16138" s="244" customFormat="1"/>
    <row r="16139" s="244" customFormat="1"/>
    <row r="16140" s="244" customFormat="1"/>
    <row r="16141" s="244" customFormat="1"/>
    <row r="16142" s="244" customFormat="1"/>
    <row r="16143" s="244" customFormat="1"/>
    <row r="16144" s="244" customFormat="1"/>
    <row r="16145" s="244" customFormat="1"/>
    <row r="16146" s="244" customFormat="1"/>
    <row r="16147" s="244" customFormat="1"/>
    <row r="16148" s="244" customFormat="1"/>
    <row r="16149" s="244" customFormat="1"/>
    <row r="16150" s="244" customFormat="1"/>
    <row r="16151" s="244" customFormat="1"/>
    <row r="16152" s="244" customFormat="1"/>
    <row r="16153" s="244" customFormat="1"/>
    <row r="16154" s="244" customFormat="1"/>
    <row r="16155" s="244" customFormat="1"/>
    <row r="16156" s="244" customFormat="1"/>
    <row r="16157" s="244" customFormat="1"/>
    <row r="16158" s="244" customFormat="1"/>
    <row r="16159" s="244" customFormat="1"/>
    <row r="16160" s="244" customFormat="1"/>
    <row r="16161" s="244" customFormat="1"/>
    <row r="16162" s="244" customFormat="1"/>
    <row r="16163" s="244" customFormat="1"/>
    <row r="16164" s="244" customFormat="1"/>
    <row r="16165" s="244" customFormat="1"/>
    <row r="16166" s="244" customFormat="1"/>
    <row r="16167" s="244" customFormat="1"/>
    <row r="16168" s="244" customFormat="1"/>
    <row r="16169" s="244" customFormat="1"/>
    <row r="16170" s="244" customFormat="1"/>
    <row r="16171" s="244" customFormat="1"/>
    <row r="16172" s="244" customFormat="1"/>
    <row r="16173" s="244" customFormat="1"/>
    <row r="16174" s="244" customFormat="1"/>
    <row r="16175" s="244" customFormat="1"/>
    <row r="16176" s="244" customFormat="1"/>
    <row r="16177" s="244" customFormat="1"/>
    <row r="16178" s="244" customFormat="1"/>
    <row r="16179" s="244" customFormat="1"/>
    <row r="16180" s="244" customFormat="1"/>
    <row r="16181" s="244" customFormat="1"/>
    <row r="16182" s="244" customFormat="1"/>
    <row r="16183" s="244" customFormat="1"/>
    <row r="16184" s="244" customFormat="1"/>
    <row r="16185" s="244" customFormat="1"/>
    <row r="16186" s="244" customFormat="1"/>
    <row r="16187" s="244" customFormat="1"/>
    <row r="16188" s="244" customFormat="1"/>
    <row r="16189" s="244" customFormat="1"/>
    <row r="16190" s="244" customFormat="1"/>
    <row r="16191" s="244" customFormat="1"/>
    <row r="16192" s="244" customFormat="1"/>
    <row r="16193" s="244" customFormat="1"/>
    <row r="16194" s="244" customFormat="1"/>
    <row r="16195" s="244" customFormat="1"/>
    <row r="16196" s="244" customFormat="1"/>
    <row r="16197" s="244" customFormat="1"/>
    <row r="16198" s="244" customFormat="1"/>
    <row r="16199" s="244" customFormat="1"/>
    <row r="16200" s="244" customFormat="1"/>
    <row r="16201" s="244" customFormat="1"/>
    <row r="16202" s="244" customFormat="1"/>
    <row r="16203" s="244" customFormat="1"/>
    <row r="16204" s="244" customFormat="1"/>
    <row r="16205" s="244" customFormat="1"/>
    <row r="16206" s="244" customFormat="1"/>
    <row r="16207" s="244" customFormat="1"/>
    <row r="16208" s="244" customFormat="1"/>
    <row r="16209" s="244" customFormat="1"/>
    <row r="16210" s="244" customFormat="1"/>
    <row r="16211" s="244" customFormat="1"/>
    <row r="16212" s="244" customFormat="1"/>
    <row r="16213" s="244" customFormat="1"/>
    <row r="16214" s="244" customFormat="1"/>
    <row r="16215" s="244" customFormat="1"/>
    <row r="16216" s="244" customFormat="1"/>
    <row r="16217" s="244" customFormat="1"/>
    <row r="16218" s="244" customFormat="1"/>
    <row r="16219" s="244" customFormat="1"/>
    <row r="16220" s="244" customFormat="1"/>
    <row r="16221" s="244" customFormat="1"/>
    <row r="16222" s="244" customFormat="1"/>
    <row r="16223" s="244" customFormat="1"/>
    <row r="16224" s="244" customFormat="1"/>
    <row r="16225" s="244" customFormat="1"/>
    <row r="16226" s="244" customFormat="1"/>
    <row r="16227" s="244" customFormat="1"/>
    <row r="16228" s="244" customFormat="1"/>
    <row r="16229" s="244" customFormat="1"/>
    <row r="16230" s="244" customFormat="1"/>
    <row r="16231" s="244" customFormat="1"/>
    <row r="16232" s="244" customFormat="1"/>
    <row r="16233" s="244" customFormat="1"/>
    <row r="16234" s="244" customFormat="1"/>
    <row r="16235" s="244" customFormat="1"/>
    <row r="16236" s="244" customFormat="1"/>
    <row r="16237" s="244" customFormat="1"/>
    <row r="16238" s="244" customFormat="1"/>
    <row r="16239" s="244" customFormat="1"/>
    <row r="16240" s="244" customFormat="1"/>
    <row r="16241" s="244" customFormat="1"/>
    <row r="16242" s="244" customFormat="1"/>
    <row r="16243" s="244" customFormat="1"/>
    <row r="16244" s="244" customFormat="1"/>
    <row r="16245" s="244" customFormat="1"/>
    <row r="16246" s="244" customFormat="1"/>
    <row r="16247" s="244" customFormat="1"/>
    <row r="16248" s="244" customFormat="1"/>
    <row r="16249" s="244" customFormat="1"/>
    <row r="16250" s="244" customFormat="1"/>
    <row r="16251" s="244" customFormat="1"/>
    <row r="16252" s="244" customFormat="1"/>
    <row r="16253" s="244" customFormat="1"/>
    <row r="16254" s="244" customFormat="1"/>
    <row r="16255" s="244" customFormat="1"/>
    <row r="16256" s="244" customFormat="1"/>
    <row r="16257" s="244" customFormat="1"/>
    <row r="16258" s="244" customFormat="1"/>
    <row r="16259" s="244" customFormat="1"/>
    <row r="16260" s="244" customFormat="1"/>
    <row r="16261" s="244" customFormat="1"/>
    <row r="16262" s="244" customFormat="1"/>
    <row r="16263" s="244" customFormat="1"/>
    <row r="16264" s="244" customFormat="1"/>
    <row r="16265" s="244" customFormat="1"/>
    <row r="16266" s="244" customFormat="1"/>
    <row r="16267" s="244" customFormat="1"/>
    <row r="16268" s="244" customFormat="1"/>
    <row r="16269" s="244" customFormat="1"/>
    <row r="16270" s="244" customFormat="1"/>
    <row r="16271" s="244" customFormat="1"/>
    <row r="16272" s="244" customFormat="1"/>
    <row r="16273" s="244" customFormat="1"/>
    <row r="16274" s="244" customFormat="1"/>
    <row r="16275" s="244" customFormat="1"/>
    <row r="16276" s="244" customFormat="1"/>
    <row r="16277" s="244" customFormat="1"/>
    <row r="16278" s="244" customFormat="1"/>
    <row r="16279" s="244" customFormat="1"/>
    <row r="16280" s="244" customFormat="1"/>
    <row r="16281" s="244" customFormat="1"/>
    <row r="16282" s="244" customFormat="1"/>
    <row r="16283" s="244" customFormat="1"/>
    <row r="16284" s="244" customFormat="1"/>
    <row r="16285" s="244" customFormat="1"/>
    <row r="16286" s="244" customFormat="1"/>
    <row r="16287" s="244" customFormat="1"/>
    <row r="16288" s="244" customFormat="1"/>
    <row r="16289" s="244" customFormat="1"/>
    <row r="16290" s="244" customFormat="1"/>
    <row r="16291" s="244" customFormat="1"/>
    <row r="16292" s="244" customFormat="1"/>
    <row r="16293" s="244" customFormat="1"/>
    <row r="16294" s="244" customFormat="1"/>
    <row r="16295" s="244" customFormat="1"/>
    <row r="16296" s="244" customFormat="1"/>
    <row r="16297" s="244" customFormat="1"/>
    <row r="16298" s="244" customFormat="1"/>
    <row r="16299" s="244" customFormat="1"/>
    <row r="16300" s="244" customFormat="1"/>
    <row r="16301" s="244" customFormat="1"/>
    <row r="16302" s="244" customFormat="1"/>
    <row r="16303" s="244" customFormat="1"/>
    <row r="16304" s="244" customFormat="1"/>
    <row r="16305" s="244" customFormat="1"/>
    <row r="16306" s="244" customFormat="1"/>
    <row r="16307" s="244" customFormat="1"/>
    <row r="16308" s="244" customFormat="1"/>
    <row r="16309" s="244" customFormat="1"/>
    <row r="16310" s="244" customFormat="1"/>
    <row r="16311" s="244" customFormat="1"/>
    <row r="16312" s="244" customFormat="1"/>
    <row r="16313" s="244" customFormat="1"/>
    <row r="16314" s="244" customFormat="1"/>
    <row r="16315" s="244" customFormat="1"/>
    <row r="16316" s="244" customFormat="1"/>
    <row r="16317" s="244" customFormat="1"/>
    <row r="16318" s="244" customFormat="1"/>
    <row r="16319" s="244" customFormat="1"/>
    <row r="16320" s="244" customFormat="1"/>
    <row r="16321" s="244" customFormat="1"/>
    <row r="16322" s="244" customFormat="1"/>
    <row r="16323" s="244" customFormat="1"/>
    <row r="16324" s="244" customFormat="1"/>
    <row r="16325" s="244" customFormat="1"/>
    <row r="16326" s="244" customFormat="1"/>
    <row r="16327" s="244" customFormat="1"/>
    <row r="16328" s="244" customFormat="1"/>
    <row r="16329" s="244" customFormat="1"/>
    <row r="16330" s="244" customFormat="1"/>
    <row r="16331" s="244" customFormat="1"/>
    <row r="16332" s="244" customFormat="1"/>
    <row r="16333" s="244" customFormat="1"/>
    <row r="16334" s="244" customFormat="1"/>
    <row r="16335" s="244" customFormat="1"/>
    <row r="16336" s="244" customFormat="1"/>
    <row r="16337" s="244" customFormat="1"/>
    <row r="16338" s="244" customFormat="1"/>
    <row r="16339" s="244" customFormat="1"/>
    <row r="16340" s="244" customFormat="1"/>
    <row r="16341" s="244" customFormat="1"/>
    <row r="16342" s="244" customFormat="1"/>
    <row r="16343" s="244" customFormat="1"/>
    <row r="16344" s="244" customFormat="1"/>
    <row r="16345" s="244" customFormat="1"/>
    <row r="16346" s="244" customFormat="1"/>
    <row r="16347" s="244" customFormat="1"/>
    <row r="16348" s="244" customFormat="1"/>
    <row r="16349" s="244" customFormat="1"/>
    <row r="16350" s="244" customFormat="1"/>
    <row r="16351" s="244" customFormat="1"/>
    <row r="16352" s="244" customFormat="1"/>
    <row r="16353" s="244" customFormat="1"/>
    <row r="16354" s="244" customFormat="1"/>
    <row r="16355" s="244" customFormat="1"/>
    <row r="16356" s="244" customFormat="1"/>
    <row r="16357" s="244" customFormat="1"/>
    <row r="16358" s="244" customFormat="1"/>
    <row r="16359" s="244" customFormat="1"/>
    <row r="16360" s="244" customFormat="1"/>
    <row r="16361" s="244" customFormat="1"/>
    <row r="16362" s="244" customFormat="1"/>
    <row r="16363" s="244" customFormat="1"/>
    <row r="16364" s="244" customFormat="1"/>
    <row r="16365" s="244" customFormat="1"/>
    <row r="16366" s="244" customFormat="1"/>
    <row r="16367" s="244" customFormat="1"/>
    <row r="16368" s="244" customFormat="1"/>
    <row r="16369" s="244" customFormat="1"/>
    <row r="16370" s="244" customFormat="1"/>
    <row r="16371" s="244" customFormat="1"/>
    <row r="16372" s="244" customFormat="1"/>
    <row r="16373" s="244" customFormat="1"/>
    <row r="16374" s="244" customFormat="1"/>
    <row r="16375" s="244" customFormat="1"/>
    <row r="16376" s="244" customFormat="1"/>
    <row r="16377" s="244" customFormat="1"/>
    <row r="16378" s="244" customFormat="1"/>
    <row r="16379" s="244" customFormat="1"/>
    <row r="16380" s="244" customFormat="1"/>
    <row r="16381" s="244" customFormat="1"/>
    <row r="16382" s="244" customFormat="1"/>
    <row r="16383" s="244" customFormat="1"/>
  </sheetData>
  <sortState ref="A23:E48">
    <sortCondition ref="A23:A48"/>
  </sortState>
  <mergeCells count="5">
    <mergeCell ref="A2:E2"/>
    <mergeCell ref="A3:E3"/>
    <mergeCell ref="A4:B4"/>
    <mergeCell ref="C4:E4"/>
    <mergeCell ref="A49:B49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workbookViewId="0">
      <selection activeCell="A2" sqref="A2:D2"/>
    </sheetView>
  </sheetViews>
  <sheetFormatPr defaultColWidth="9" defaultRowHeight="14.25" outlineLevelCol="6"/>
  <cols>
    <col min="1" max="1" width="43.625" style="293" customWidth="1"/>
    <col min="2" max="2" width="14.625" style="295" customWidth="1"/>
    <col min="3" max="3" width="43.625" style="293" customWidth="1"/>
    <col min="4" max="4" width="14.625" style="295" customWidth="1"/>
    <col min="5" max="16384" width="9" style="293"/>
  </cols>
  <sheetData>
    <row r="1" s="293" customFormat="1" spans="1:4">
      <c r="A1" s="296" t="s">
        <v>1187</v>
      </c>
      <c r="B1" s="295"/>
      <c r="D1" s="295"/>
    </row>
    <row r="2" s="293" customFormat="1" ht="21" customHeight="1" spans="1:4">
      <c r="A2" s="297" t="s">
        <v>1188</v>
      </c>
      <c r="B2" s="297"/>
      <c r="C2" s="297"/>
      <c r="D2" s="297"/>
    </row>
    <row r="3" s="293" customFormat="1" ht="18" customHeight="1" spans="1:4">
      <c r="A3" s="296"/>
      <c r="B3" s="295"/>
      <c r="C3" s="298">
        <v>44652</v>
      </c>
      <c r="D3" s="299" t="s">
        <v>2</v>
      </c>
    </row>
    <row r="4" s="293" customFormat="1" ht="19.5" customHeight="1" spans="1:4">
      <c r="A4" s="300" t="s">
        <v>1189</v>
      </c>
      <c r="B4" s="301"/>
      <c r="C4" s="302" t="s">
        <v>1190</v>
      </c>
      <c r="D4" s="302"/>
    </row>
    <row r="5" s="293" customFormat="1" ht="32.25" customHeight="1" spans="1:4">
      <c r="A5" s="302" t="s">
        <v>1191</v>
      </c>
      <c r="B5" s="303" t="s">
        <v>1192</v>
      </c>
      <c r="C5" s="302" t="s">
        <v>1191</v>
      </c>
      <c r="D5" s="303" t="s">
        <v>1192</v>
      </c>
    </row>
    <row r="6" s="293" customFormat="1" ht="20.1" customHeight="1" spans="1:4">
      <c r="A6" s="304" t="s">
        <v>1193</v>
      </c>
      <c r="B6" s="305"/>
      <c r="C6" s="306" t="s">
        <v>1194</v>
      </c>
      <c r="D6" s="307"/>
    </row>
    <row r="7" s="293" customFormat="1" ht="20.1" customHeight="1" spans="1:4">
      <c r="A7" s="304" t="s">
        <v>1195</v>
      </c>
      <c r="B7" s="305"/>
      <c r="C7" s="306" t="s">
        <v>1196</v>
      </c>
      <c r="D7" s="305"/>
    </row>
    <row r="8" s="293" customFormat="1" ht="20.1" customHeight="1" spans="1:4">
      <c r="A8" s="304" t="s">
        <v>1197</v>
      </c>
      <c r="B8" s="305"/>
      <c r="C8" s="306" t="s">
        <v>1198</v>
      </c>
      <c r="D8" s="307"/>
    </row>
    <row r="9" s="293" customFormat="1" ht="20.1" customHeight="1" spans="1:4">
      <c r="A9" s="304" t="s">
        <v>1199</v>
      </c>
      <c r="B9" s="305"/>
      <c r="C9" s="306" t="s">
        <v>1200</v>
      </c>
      <c r="D9" s="308">
        <f>SUM(D10,D22,D25,D27:D27,D28,D30)</f>
        <v>45330</v>
      </c>
    </row>
    <row r="10" s="293" customFormat="1" ht="20.1" customHeight="1" spans="1:4">
      <c r="A10" s="304" t="s">
        <v>1201</v>
      </c>
      <c r="B10" s="305"/>
      <c r="C10" s="304" t="s">
        <v>1202</v>
      </c>
      <c r="D10" s="305">
        <f>SUM(D11:D21)</f>
        <v>42750</v>
      </c>
    </row>
    <row r="11" s="293" customFormat="1" ht="20.1" customHeight="1" spans="1:4">
      <c r="A11" s="304" t="s">
        <v>1203</v>
      </c>
      <c r="B11" s="305"/>
      <c r="C11" s="309" t="s">
        <v>1204</v>
      </c>
      <c r="D11" s="305">
        <v>500</v>
      </c>
    </row>
    <row r="12" s="293" customFormat="1" ht="20.1" customHeight="1" spans="1:4">
      <c r="A12" s="304" t="s">
        <v>1205</v>
      </c>
      <c r="B12" s="305"/>
      <c r="C12" s="309" t="s">
        <v>1206</v>
      </c>
      <c r="D12" s="305"/>
    </row>
    <row r="13" s="293" customFormat="1" ht="20.1" customHeight="1" spans="1:4">
      <c r="A13" s="304" t="s">
        <v>1207</v>
      </c>
      <c r="B13" s="305"/>
      <c r="C13" s="309" t="s">
        <v>1208</v>
      </c>
      <c r="D13" s="305">
        <v>5000</v>
      </c>
    </row>
    <row r="14" s="293" customFormat="1" ht="20.1" customHeight="1" spans="1:4">
      <c r="A14" s="304" t="s">
        <v>1209</v>
      </c>
      <c r="B14" s="305"/>
      <c r="C14" s="309" t="s">
        <v>1210</v>
      </c>
      <c r="D14" s="305">
        <v>2500</v>
      </c>
    </row>
    <row r="15" s="293" customFormat="1" ht="20.1" customHeight="1" spans="1:4">
      <c r="A15" s="304" t="s">
        <v>1211</v>
      </c>
      <c r="B15" s="305"/>
      <c r="C15" s="309" t="s">
        <v>1212</v>
      </c>
      <c r="D15" s="305"/>
    </row>
    <row r="16" s="293" customFormat="1" ht="20.1" customHeight="1" spans="1:4">
      <c r="A16" s="304" t="s">
        <v>1213</v>
      </c>
      <c r="B16" s="305"/>
      <c r="C16" s="309" t="s">
        <v>1214</v>
      </c>
      <c r="D16" s="305">
        <v>1050</v>
      </c>
    </row>
    <row r="17" s="293" customFormat="1" ht="20.1" customHeight="1" spans="1:4">
      <c r="A17" s="304" t="s">
        <v>1215</v>
      </c>
      <c r="B17" s="305"/>
      <c r="C17" s="309" t="s">
        <v>1216</v>
      </c>
      <c r="D17" s="305"/>
    </row>
    <row r="18" s="293" customFormat="1" ht="20.1" customHeight="1" spans="1:4">
      <c r="A18" s="304" t="s">
        <v>1217</v>
      </c>
      <c r="B18" s="305">
        <f>SUM(B19:B23)</f>
        <v>50000</v>
      </c>
      <c r="C18" s="309" t="s">
        <v>1218</v>
      </c>
      <c r="D18" s="305"/>
    </row>
    <row r="19" s="293" customFormat="1" ht="20.1" customHeight="1" spans="1:4">
      <c r="A19" s="310" t="s">
        <v>1219</v>
      </c>
      <c r="B19" s="305">
        <v>50000</v>
      </c>
      <c r="C19" s="309" t="s">
        <v>1220</v>
      </c>
      <c r="D19" s="305"/>
    </row>
    <row r="20" s="293" customFormat="1" ht="20.1" customHeight="1" spans="1:4">
      <c r="A20" s="310" t="s">
        <v>1221</v>
      </c>
      <c r="B20" s="305"/>
      <c r="C20" s="311" t="s">
        <v>1222</v>
      </c>
      <c r="D20" s="305"/>
    </row>
    <row r="21" s="293" customFormat="1" ht="20.1" customHeight="1" spans="1:4">
      <c r="A21" s="310" t="s">
        <v>1223</v>
      </c>
      <c r="B21" s="305"/>
      <c r="C21" s="309" t="s">
        <v>1224</v>
      </c>
      <c r="D21" s="305">
        <f>39700-6000</f>
        <v>33700</v>
      </c>
    </row>
    <row r="22" s="293" customFormat="1" ht="20.1" customHeight="1" spans="1:4">
      <c r="A22" s="310" t="s">
        <v>1225</v>
      </c>
      <c r="B22" s="305"/>
      <c r="C22" s="304" t="s">
        <v>1226</v>
      </c>
      <c r="D22" s="307">
        <f>SUM(D23:D24)</f>
        <v>0</v>
      </c>
    </row>
    <row r="23" s="293" customFormat="1" ht="20.1" customHeight="1" spans="1:4">
      <c r="A23" s="310" t="s">
        <v>1227</v>
      </c>
      <c r="B23" s="305"/>
      <c r="C23" s="309" t="s">
        <v>1228</v>
      </c>
      <c r="D23" s="305"/>
    </row>
    <row r="24" s="293" customFormat="1" ht="20.1" customHeight="1" spans="1:4">
      <c r="A24" s="304" t="s">
        <v>1229</v>
      </c>
      <c r="B24" s="305"/>
      <c r="C24" s="309" t="s">
        <v>1230</v>
      </c>
      <c r="D24" s="305"/>
    </row>
    <row r="25" s="293" customFormat="1" ht="20.1" customHeight="1" spans="1:4">
      <c r="A25" s="304" t="s">
        <v>1231</v>
      </c>
      <c r="B25" s="307">
        <f>SUM(B26:B27)</f>
        <v>0</v>
      </c>
      <c r="C25" s="304" t="s">
        <v>1232</v>
      </c>
      <c r="D25" s="307">
        <f>SUM(D26:D26)</f>
        <v>0</v>
      </c>
    </row>
    <row r="26" s="293" customFormat="1" ht="20.1" customHeight="1" spans="1:4">
      <c r="A26" s="310" t="s">
        <v>1233</v>
      </c>
      <c r="B26" s="305"/>
      <c r="C26" s="309" t="s">
        <v>1234</v>
      </c>
      <c r="D26" s="305"/>
    </row>
    <row r="27" s="293" customFormat="1" ht="20.1" customHeight="1" spans="1:4">
      <c r="A27" s="310" t="s">
        <v>1235</v>
      </c>
      <c r="B27" s="305"/>
      <c r="C27" s="304" t="s">
        <v>1236</v>
      </c>
      <c r="D27" s="305"/>
    </row>
    <row r="28" s="293" customFormat="1" ht="20.1" customHeight="1" spans="1:4">
      <c r="A28" s="304" t="s">
        <v>1237</v>
      </c>
      <c r="B28" s="305">
        <v>1380</v>
      </c>
      <c r="C28" s="304" t="s">
        <v>1238</v>
      </c>
      <c r="D28" s="308">
        <f>SUM(D29:D29)</f>
        <v>1380</v>
      </c>
    </row>
    <row r="29" s="293" customFormat="1" ht="20.1" customHeight="1" spans="1:4">
      <c r="A29" s="304" t="s">
        <v>1239</v>
      </c>
      <c r="B29" s="312">
        <v>1200</v>
      </c>
      <c r="C29" s="309" t="s">
        <v>1228</v>
      </c>
      <c r="D29" s="313">
        <v>1380</v>
      </c>
    </row>
    <row r="30" s="293" customFormat="1" ht="20.1" customHeight="1" spans="1:4">
      <c r="A30" s="304" t="s">
        <v>1240</v>
      </c>
      <c r="B30" s="307">
        <f>SUM(B31:B33)</f>
        <v>0</v>
      </c>
      <c r="C30" s="304" t="s">
        <v>1241</v>
      </c>
      <c r="D30" s="312">
        <v>1200</v>
      </c>
    </row>
    <row r="31" s="293" customFormat="1" ht="20.1" customHeight="1" spans="1:4">
      <c r="A31" s="310" t="s">
        <v>1242</v>
      </c>
      <c r="B31" s="305"/>
      <c r="C31" s="306" t="s">
        <v>1243</v>
      </c>
      <c r="D31" s="307"/>
    </row>
    <row r="32" s="293" customFormat="1" ht="20.1" customHeight="1" spans="1:4">
      <c r="A32" s="310" t="s">
        <v>1244</v>
      </c>
      <c r="B32" s="305"/>
      <c r="C32" s="314" t="s">
        <v>1245</v>
      </c>
      <c r="D32" s="305">
        <f>SUM(D33)</f>
        <v>55</v>
      </c>
    </row>
    <row r="33" s="293" customFormat="1" ht="20.1" customHeight="1" spans="1:4">
      <c r="A33" s="310" t="s">
        <v>1246</v>
      </c>
      <c r="B33" s="305"/>
      <c r="C33" s="309" t="s">
        <v>1247</v>
      </c>
      <c r="D33" s="305">
        <f>SUM(D34:D34)</f>
        <v>55</v>
      </c>
    </row>
    <row r="34" s="293" customFormat="1" ht="20.1" customHeight="1" spans="1:7">
      <c r="A34" s="304" t="s">
        <v>1248</v>
      </c>
      <c r="B34" s="305">
        <v>55</v>
      </c>
      <c r="C34" s="309" t="s">
        <v>1249</v>
      </c>
      <c r="D34" s="305">
        <v>55</v>
      </c>
      <c r="G34" s="315"/>
    </row>
    <row r="35" s="293" customFormat="1" ht="20.1" customHeight="1" spans="1:4">
      <c r="A35" s="304" t="s">
        <v>1250</v>
      </c>
      <c r="B35" s="305">
        <v>30000</v>
      </c>
      <c r="C35" s="314" t="s">
        <v>1251</v>
      </c>
      <c r="D35" s="305">
        <f>SUM(D36)</f>
        <v>0</v>
      </c>
    </row>
    <row r="36" s="293" customFormat="1" ht="20.1" customHeight="1" spans="1:4">
      <c r="A36" s="304" t="s">
        <v>1252</v>
      </c>
      <c r="B36" s="307">
        <v>20000</v>
      </c>
      <c r="C36" s="309" t="s">
        <v>1253</v>
      </c>
      <c r="D36" s="305">
        <f>SUM(D37:D37)</f>
        <v>0</v>
      </c>
    </row>
    <row r="37" s="294" customFormat="1" ht="20.1" customHeight="1" spans="1:4">
      <c r="A37" s="310" t="s">
        <v>1254</v>
      </c>
      <c r="B37" s="307">
        <v>10000</v>
      </c>
      <c r="C37" s="309" t="s">
        <v>1255</v>
      </c>
      <c r="D37" s="305"/>
    </row>
    <row r="38" s="293" customFormat="1" ht="20.1" customHeight="1" spans="1:4">
      <c r="A38" s="310" t="s">
        <v>1256</v>
      </c>
      <c r="B38" s="307"/>
      <c r="C38" s="314" t="s">
        <v>1257</v>
      </c>
      <c r="D38" s="305">
        <v>4132</v>
      </c>
    </row>
    <row r="39" s="293" customFormat="1" ht="20.1" customHeight="1" spans="1:4">
      <c r="A39" s="304" t="s">
        <v>1258</v>
      </c>
      <c r="B39" s="307">
        <v>-7250</v>
      </c>
      <c r="C39" s="314" t="s">
        <v>1259</v>
      </c>
      <c r="D39" s="305">
        <f>SUM(D40:D40)</f>
        <v>25868</v>
      </c>
    </row>
    <row r="40" s="293" customFormat="1" ht="20.1" customHeight="1" spans="1:4">
      <c r="A40" s="304"/>
      <c r="B40" s="307"/>
      <c r="C40" s="309" t="s">
        <v>1260</v>
      </c>
      <c r="D40" s="313">
        <v>25868</v>
      </c>
    </row>
    <row r="41" s="293" customFormat="1" ht="20.1" customHeight="1" spans="1:4">
      <c r="A41" s="316" t="s">
        <v>1261</v>
      </c>
      <c r="B41" s="305">
        <v>75385</v>
      </c>
      <c r="C41" s="316" t="s">
        <v>1090</v>
      </c>
      <c r="D41" s="305">
        <f>SUM(D6,D7,D8,D9,D31,D32,D35,D38,D39)</f>
        <v>75385</v>
      </c>
    </row>
  </sheetData>
  <mergeCells count="3">
    <mergeCell ref="A2:D2"/>
    <mergeCell ref="A4:B4"/>
    <mergeCell ref="C4:D4"/>
  </mergeCells>
  <pageMargins left="0.751388888888889" right="0.751388888888889" top="0.605555555555556" bottom="0.605555555555556" header="0.511805555555556" footer="0.511805555555556"/>
  <pageSetup paperSize="9" scale="75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5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3.5"/>
  <cols>
    <col min="1" max="1" width="18" style="88" customWidth="1"/>
    <col min="2" max="2" width="9" style="88"/>
    <col min="3" max="3" width="12.375" style="88" customWidth="1"/>
    <col min="4" max="16384" width="9" style="88"/>
  </cols>
  <sheetData>
    <row r="1" ht="20" customHeight="1" spans="1:1">
      <c r="A1" s="3" t="s">
        <v>1262</v>
      </c>
    </row>
    <row r="2" ht="20.25" spans="1:9">
      <c r="A2" s="273" t="s">
        <v>1263</v>
      </c>
      <c r="B2" s="273"/>
      <c r="C2" s="273"/>
      <c r="D2" s="273"/>
      <c r="E2" s="273"/>
      <c r="F2" s="273"/>
      <c r="G2" s="273"/>
      <c r="H2" s="273"/>
      <c r="I2" s="273"/>
    </row>
    <row r="3" ht="14.25" spans="1:9">
      <c r="A3" s="8"/>
      <c r="B3" s="8"/>
      <c r="C3" s="8"/>
      <c r="D3" s="8"/>
      <c r="E3" s="8"/>
      <c r="F3" s="8"/>
      <c r="G3" s="8"/>
      <c r="H3" s="8"/>
      <c r="I3" s="283"/>
    </row>
    <row r="4" ht="24" customHeight="1" spans="1:9">
      <c r="A4" s="274" t="s">
        <v>1264</v>
      </c>
      <c r="B4" s="275" t="s">
        <v>1265</v>
      </c>
      <c r="C4" s="276"/>
      <c r="D4" s="276"/>
      <c r="E4" s="276"/>
      <c r="F4" s="276"/>
      <c r="G4" s="276"/>
      <c r="H4" s="276"/>
      <c r="I4" s="284"/>
    </row>
    <row r="5" ht="24" customHeight="1" spans="1:9">
      <c r="A5" s="277"/>
      <c r="B5" s="278" t="s">
        <v>1266</v>
      </c>
      <c r="C5" s="231" t="s">
        <v>1267</v>
      </c>
      <c r="D5" s="231" t="s">
        <v>1268</v>
      </c>
      <c r="E5" s="184" t="s">
        <v>1269</v>
      </c>
      <c r="F5" s="184" t="s">
        <v>1270</v>
      </c>
      <c r="G5" s="184" t="s">
        <v>1271</v>
      </c>
      <c r="H5" s="184" t="s">
        <v>1272</v>
      </c>
      <c r="I5" s="285" t="s">
        <v>1273</v>
      </c>
    </row>
    <row r="6" s="8" customFormat="1" ht="24" customHeight="1" spans="1:9">
      <c r="A6" s="279" t="s">
        <v>1097</v>
      </c>
      <c r="B6" s="280">
        <v>24034</v>
      </c>
      <c r="C6" s="281">
        <v>12788</v>
      </c>
      <c r="D6" s="281">
        <v>2722</v>
      </c>
      <c r="E6" s="281">
        <v>10066</v>
      </c>
      <c r="F6" s="281">
        <v>21</v>
      </c>
      <c r="G6" s="281">
        <v>9283</v>
      </c>
      <c r="H6" s="281">
        <v>1077</v>
      </c>
      <c r="I6" s="286">
        <v>865</v>
      </c>
    </row>
    <row r="7" s="8" customFormat="1" ht="24" customHeight="1" spans="1:9">
      <c r="A7" s="282" t="s">
        <v>1274</v>
      </c>
      <c r="B7" s="278">
        <v>88</v>
      </c>
      <c r="C7" s="281">
        <v>46</v>
      </c>
      <c r="D7" s="281">
        <v>44</v>
      </c>
      <c r="E7" s="281">
        <v>2</v>
      </c>
      <c r="F7" s="281"/>
      <c r="G7" s="281">
        <v>41</v>
      </c>
      <c r="H7" s="281"/>
      <c r="I7" s="286">
        <v>1</v>
      </c>
    </row>
    <row r="8" s="8" customFormat="1" ht="24" customHeight="1" spans="1:9">
      <c r="A8" s="282" t="s">
        <v>1275</v>
      </c>
      <c r="B8" s="278">
        <v>71</v>
      </c>
      <c r="C8" s="281">
        <v>37</v>
      </c>
      <c r="D8" s="281">
        <v>32</v>
      </c>
      <c r="E8" s="281">
        <v>5</v>
      </c>
      <c r="F8" s="281"/>
      <c r="G8" s="281">
        <v>33</v>
      </c>
      <c r="H8" s="281"/>
      <c r="I8" s="286">
        <v>1</v>
      </c>
    </row>
    <row r="9" s="8" customFormat="1" ht="24" customHeight="1" spans="1:9">
      <c r="A9" s="282" t="s">
        <v>1276</v>
      </c>
      <c r="B9" s="278">
        <v>61</v>
      </c>
      <c r="C9" s="281">
        <v>39</v>
      </c>
      <c r="D9" s="281">
        <v>37</v>
      </c>
      <c r="E9" s="281">
        <v>2</v>
      </c>
      <c r="F9" s="281"/>
      <c r="G9" s="281">
        <v>18</v>
      </c>
      <c r="H9" s="281"/>
      <c r="I9" s="286">
        <v>4</v>
      </c>
    </row>
    <row r="10" s="8" customFormat="1" ht="24" customHeight="1" spans="1:9">
      <c r="A10" s="282" t="s">
        <v>1277</v>
      </c>
      <c r="B10" s="278">
        <v>7</v>
      </c>
      <c r="C10" s="281">
        <v>3</v>
      </c>
      <c r="D10" s="281">
        <v>1</v>
      </c>
      <c r="E10" s="281">
        <v>2</v>
      </c>
      <c r="F10" s="281"/>
      <c r="G10" s="281">
        <v>4</v>
      </c>
      <c r="H10" s="281"/>
      <c r="I10" s="286"/>
    </row>
    <row r="11" s="8" customFormat="1" ht="24" customHeight="1" spans="1:9">
      <c r="A11" s="282" t="s">
        <v>1278</v>
      </c>
      <c r="B11" s="278">
        <v>34</v>
      </c>
      <c r="C11" s="281">
        <v>13</v>
      </c>
      <c r="D11" s="281">
        <v>9</v>
      </c>
      <c r="E11" s="281">
        <v>4</v>
      </c>
      <c r="F11" s="281"/>
      <c r="G11" s="281">
        <v>19</v>
      </c>
      <c r="H11" s="281"/>
      <c r="I11" s="286">
        <v>2</v>
      </c>
    </row>
    <row r="12" s="8" customFormat="1" ht="24" customHeight="1" spans="1:9">
      <c r="A12" s="282" t="s">
        <v>1279</v>
      </c>
      <c r="B12" s="278">
        <v>57</v>
      </c>
      <c r="C12" s="281">
        <v>29</v>
      </c>
      <c r="D12" s="281">
        <v>28</v>
      </c>
      <c r="E12" s="281">
        <v>1</v>
      </c>
      <c r="F12" s="281"/>
      <c r="G12" s="281">
        <v>28</v>
      </c>
      <c r="H12" s="281"/>
      <c r="I12" s="286"/>
    </row>
    <row r="13" s="8" customFormat="1" ht="24" customHeight="1" spans="1:9">
      <c r="A13" s="282" t="s">
        <v>1280</v>
      </c>
      <c r="B13" s="278">
        <v>9</v>
      </c>
      <c r="C13" s="281">
        <v>8</v>
      </c>
      <c r="D13" s="281">
        <v>3</v>
      </c>
      <c r="E13" s="281">
        <v>5</v>
      </c>
      <c r="F13" s="281"/>
      <c r="G13" s="281">
        <v>1</v>
      </c>
      <c r="H13" s="281"/>
      <c r="I13" s="286"/>
    </row>
    <row r="14" s="8" customFormat="1" ht="24" customHeight="1" spans="1:9">
      <c r="A14" s="282" t="s">
        <v>1281</v>
      </c>
      <c r="B14" s="278">
        <v>31</v>
      </c>
      <c r="C14" s="281">
        <v>16</v>
      </c>
      <c r="D14" s="281">
        <v>12</v>
      </c>
      <c r="E14" s="281">
        <v>4</v>
      </c>
      <c r="F14" s="281"/>
      <c r="G14" s="281">
        <v>15</v>
      </c>
      <c r="H14" s="281"/>
      <c r="I14" s="286"/>
    </row>
    <row r="15" s="8" customFormat="1" ht="24" customHeight="1" spans="1:9">
      <c r="A15" s="282" t="s">
        <v>1282</v>
      </c>
      <c r="B15" s="278">
        <v>42</v>
      </c>
      <c r="C15" s="281">
        <v>17</v>
      </c>
      <c r="D15" s="281">
        <v>14</v>
      </c>
      <c r="E15" s="281">
        <v>3</v>
      </c>
      <c r="F15" s="281"/>
      <c r="G15" s="281">
        <v>24</v>
      </c>
      <c r="H15" s="281"/>
      <c r="I15" s="286">
        <v>1</v>
      </c>
    </row>
    <row r="16" s="8" customFormat="1" ht="24" customHeight="1" spans="1:9">
      <c r="A16" s="282" t="s">
        <v>1283</v>
      </c>
      <c r="B16" s="278">
        <v>10</v>
      </c>
      <c r="C16" s="281">
        <v>6</v>
      </c>
      <c r="D16" s="281">
        <v>6</v>
      </c>
      <c r="E16" s="281"/>
      <c r="F16" s="281"/>
      <c r="G16" s="281">
        <v>4</v>
      </c>
      <c r="H16" s="281"/>
      <c r="I16" s="286"/>
    </row>
    <row r="17" s="8" customFormat="1" ht="24" customHeight="1" spans="1:9">
      <c r="A17" s="282" t="s">
        <v>1284</v>
      </c>
      <c r="B17" s="278">
        <v>8</v>
      </c>
      <c r="C17" s="281">
        <v>6</v>
      </c>
      <c r="D17" s="281">
        <v>6</v>
      </c>
      <c r="E17" s="281"/>
      <c r="F17" s="281"/>
      <c r="G17" s="281">
        <v>2</v>
      </c>
      <c r="H17" s="281"/>
      <c r="I17" s="286"/>
    </row>
    <row r="18" s="8" customFormat="1" ht="24" customHeight="1" spans="1:9">
      <c r="A18" s="282" t="s">
        <v>1285</v>
      </c>
      <c r="B18" s="278">
        <v>5</v>
      </c>
      <c r="C18" s="281">
        <v>5</v>
      </c>
      <c r="D18" s="281">
        <v>5</v>
      </c>
      <c r="E18" s="281"/>
      <c r="F18" s="281"/>
      <c r="G18" s="281"/>
      <c r="H18" s="281"/>
      <c r="I18" s="286"/>
    </row>
    <row r="19" s="8" customFormat="1" ht="24" customHeight="1" spans="1:9">
      <c r="A19" s="282" t="s">
        <v>1286</v>
      </c>
      <c r="B19" s="278">
        <v>99</v>
      </c>
      <c r="C19" s="281">
        <v>48</v>
      </c>
      <c r="D19" s="281">
        <v>48</v>
      </c>
      <c r="E19" s="281"/>
      <c r="F19" s="281">
        <v>3</v>
      </c>
      <c r="G19" s="281">
        <v>45</v>
      </c>
      <c r="H19" s="281"/>
      <c r="I19" s="286">
        <v>3</v>
      </c>
    </row>
    <row r="20" s="8" customFormat="1" ht="24" customHeight="1" spans="1:9">
      <c r="A20" s="282" t="s">
        <v>1287</v>
      </c>
      <c r="B20" s="278">
        <v>17</v>
      </c>
      <c r="C20" s="281">
        <v>17</v>
      </c>
      <c r="D20" s="281">
        <v>8</v>
      </c>
      <c r="E20" s="281">
        <v>9</v>
      </c>
      <c r="F20" s="281"/>
      <c r="G20" s="281"/>
      <c r="H20" s="281"/>
      <c r="I20" s="286"/>
    </row>
    <row r="21" s="8" customFormat="1" ht="24" customHeight="1" spans="1:9">
      <c r="A21" s="282" t="s">
        <v>1288</v>
      </c>
      <c r="B21" s="278">
        <v>15</v>
      </c>
      <c r="C21" s="281">
        <v>11</v>
      </c>
      <c r="D21" s="281">
        <v>10</v>
      </c>
      <c r="E21" s="281">
        <v>1</v>
      </c>
      <c r="F21" s="281"/>
      <c r="G21" s="281"/>
      <c r="H21" s="281"/>
      <c r="I21" s="286">
        <v>4</v>
      </c>
    </row>
    <row r="22" s="8" customFormat="1" ht="24" customHeight="1" spans="1:9">
      <c r="A22" s="282" t="s">
        <v>1289</v>
      </c>
      <c r="B22" s="278">
        <v>123</v>
      </c>
      <c r="C22" s="281">
        <v>103</v>
      </c>
      <c r="D22" s="281">
        <v>103</v>
      </c>
      <c r="E22" s="281"/>
      <c r="F22" s="281"/>
      <c r="G22" s="281">
        <v>20</v>
      </c>
      <c r="H22" s="281"/>
      <c r="I22" s="286"/>
    </row>
    <row r="23" s="8" customFormat="1" ht="24" customHeight="1" spans="1:9">
      <c r="A23" s="282" t="s">
        <v>1290</v>
      </c>
      <c r="B23" s="278">
        <v>11</v>
      </c>
      <c r="C23" s="281">
        <v>9</v>
      </c>
      <c r="D23" s="281">
        <v>7</v>
      </c>
      <c r="E23" s="281">
        <v>2</v>
      </c>
      <c r="F23" s="281"/>
      <c r="G23" s="281">
        <v>2</v>
      </c>
      <c r="H23" s="281"/>
      <c r="I23" s="286"/>
    </row>
    <row r="24" s="8" customFormat="1" ht="24" customHeight="1" spans="1:9">
      <c r="A24" s="282" t="s">
        <v>1291</v>
      </c>
      <c r="B24" s="278">
        <v>62</v>
      </c>
      <c r="C24" s="281">
        <v>34</v>
      </c>
      <c r="D24" s="281">
        <v>15</v>
      </c>
      <c r="E24" s="281">
        <v>19</v>
      </c>
      <c r="F24" s="281"/>
      <c r="G24" s="281">
        <v>27</v>
      </c>
      <c r="H24" s="281"/>
      <c r="I24" s="286">
        <v>1</v>
      </c>
    </row>
    <row r="25" s="8" customFormat="1" ht="24" customHeight="1" spans="1:9">
      <c r="A25" s="282" t="s">
        <v>1292</v>
      </c>
      <c r="B25" s="278">
        <v>207</v>
      </c>
      <c r="C25" s="281">
        <v>141</v>
      </c>
      <c r="D25" s="281">
        <v>98</v>
      </c>
      <c r="E25" s="281">
        <v>43</v>
      </c>
      <c r="F25" s="281"/>
      <c r="G25" s="281">
        <v>64</v>
      </c>
      <c r="H25" s="281"/>
      <c r="I25" s="286">
        <v>2</v>
      </c>
    </row>
    <row r="26" s="8" customFormat="1" ht="24" customHeight="1" spans="1:9">
      <c r="A26" s="282" t="s">
        <v>1293</v>
      </c>
      <c r="B26" s="278">
        <v>36</v>
      </c>
      <c r="C26" s="281">
        <v>21</v>
      </c>
      <c r="D26" s="281">
        <v>14</v>
      </c>
      <c r="E26" s="281">
        <v>7</v>
      </c>
      <c r="F26" s="281"/>
      <c r="G26" s="281">
        <v>15</v>
      </c>
      <c r="H26" s="281"/>
      <c r="I26" s="286"/>
    </row>
    <row r="27" s="8" customFormat="1" ht="24" customHeight="1" spans="1:9">
      <c r="A27" s="282" t="s">
        <v>1294</v>
      </c>
      <c r="B27" s="278">
        <v>33</v>
      </c>
      <c r="C27" s="281">
        <v>20</v>
      </c>
      <c r="D27" s="281">
        <v>12</v>
      </c>
      <c r="E27" s="281">
        <v>8</v>
      </c>
      <c r="F27" s="281"/>
      <c r="G27" s="281">
        <v>13</v>
      </c>
      <c r="H27" s="281"/>
      <c r="I27" s="286"/>
    </row>
    <row r="28" s="8" customFormat="1" ht="24" customHeight="1" spans="1:9">
      <c r="A28" s="282" t="s">
        <v>1295</v>
      </c>
      <c r="B28" s="278">
        <v>400</v>
      </c>
      <c r="C28" s="281">
        <v>248</v>
      </c>
      <c r="D28" s="281">
        <v>108</v>
      </c>
      <c r="E28" s="281">
        <v>140</v>
      </c>
      <c r="F28" s="281">
        <v>1</v>
      </c>
      <c r="G28" s="281">
        <v>135</v>
      </c>
      <c r="H28" s="281"/>
      <c r="I28" s="286">
        <v>16</v>
      </c>
    </row>
    <row r="29" s="8" customFormat="1" ht="24" customHeight="1" spans="1:9">
      <c r="A29" s="282" t="s">
        <v>1296</v>
      </c>
      <c r="B29" s="278">
        <v>558</v>
      </c>
      <c r="C29" s="281">
        <v>427</v>
      </c>
      <c r="D29" s="281">
        <v>427</v>
      </c>
      <c r="E29" s="281"/>
      <c r="F29" s="281"/>
      <c r="G29" s="281">
        <v>120</v>
      </c>
      <c r="H29" s="281"/>
      <c r="I29" s="286">
        <v>11</v>
      </c>
    </row>
    <row r="30" s="8" customFormat="1" ht="24" customHeight="1" spans="1:9">
      <c r="A30" s="282" t="s">
        <v>1297</v>
      </c>
      <c r="B30" s="278">
        <v>29</v>
      </c>
      <c r="C30" s="281">
        <v>17</v>
      </c>
      <c r="D30" s="281">
        <v>17</v>
      </c>
      <c r="E30" s="281"/>
      <c r="F30" s="281"/>
      <c r="G30" s="281">
        <v>12</v>
      </c>
      <c r="H30" s="281"/>
      <c r="I30" s="286"/>
    </row>
    <row r="31" s="8" customFormat="1" ht="24" customHeight="1" spans="1:9">
      <c r="A31" s="282" t="s">
        <v>1298</v>
      </c>
      <c r="B31" s="278">
        <v>16</v>
      </c>
      <c r="C31" s="281">
        <v>10</v>
      </c>
      <c r="D31" s="281">
        <v>10</v>
      </c>
      <c r="E31" s="281"/>
      <c r="F31" s="281"/>
      <c r="G31" s="281">
        <v>6</v>
      </c>
      <c r="H31" s="281"/>
      <c r="I31" s="286"/>
    </row>
    <row r="32" s="8" customFormat="1" ht="24" customHeight="1" spans="1:9">
      <c r="A32" s="282" t="s">
        <v>1299</v>
      </c>
      <c r="B32" s="278">
        <v>9</v>
      </c>
      <c r="C32" s="281">
        <v>9</v>
      </c>
      <c r="D32" s="281">
        <v>9</v>
      </c>
      <c r="E32" s="281"/>
      <c r="F32" s="281"/>
      <c r="G32" s="281"/>
      <c r="H32" s="281"/>
      <c r="I32" s="286"/>
    </row>
    <row r="33" s="8" customFormat="1" ht="24" customHeight="1" spans="1:9">
      <c r="A33" s="282" t="s">
        <v>1300</v>
      </c>
      <c r="B33" s="278">
        <v>97</v>
      </c>
      <c r="C33" s="281">
        <v>69</v>
      </c>
      <c r="D33" s="281">
        <v>69</v>
      </c>
      <c r="E33" s="281"/>
      <c r="F33" s="281"/>
      <c r="G33" s="281">
        <v>26</v>
      </c>
      <c r="H33" s="281"/>
      <c r="I33" s="286">
        <v>2</v>
      </c>
    </row>
    <row r="34" s="8" customFormat="1" ht="24" customHeight="1" spans="1:9">
      <c r="A34" s="282" t="s">
        <v>1301</v>
      </c>
      <c r="B34" s="278">
        <v>107</v>
      </c>
      <c r="C34" s="281">
        <v>79</v>
      </c>
      <c r="D34" s="281">
        <v>72</v>
      </c>
      <c r="E34" s="281">
        <v>7</v>
      </c>
      <c r="F34" s="281"/>
      <c r="G34" s="281">
        <v>26</v>
      </c>
      <c r="H34" s="281"/>
      <c r="I34" s="286">
        <v>2</v>
      </c>
    </row>
    <row r="35" s="8" customFormat="1" ht="24" customHeight="1" spans="1:9">
      <c r="A35" s="282" t="s">
        <v>1302</v>
      </c>
      <c r="B35" s="278">
        <v>7</v>
      </c>
      <c r="C35" s="281">
        <v>7</v>
      </c>
      <c r="D35" s="281"/>
      <c r="E35" s="281">
        <v>7</v>
      </c>
      <c r="F35" s="281"/>
      <c r="G35" s="281"/>
      <c r="H35" s="281"/>
      <c r="I35" s="286"/>
    </row>
    <row r="36" s="8" customFormat="1" ht="24" customHeight="1" spans="1:9">
      <c r="A36" s="282" t="s">
        <v>1303</v>
      </c>
      <c r="B36" s="278">
        <v>51</v>
      </c>
      <c r="C36" s="281">
        <v>30</v>
      </c>
      <c r="D36" s="281">
        <v>17</v>
      </c>
      <c r="E36" s="281">
        <v>13</v>
      </c>
      <c r="F36" s="281"/>
      <c r="G36" s="281">
        <v>21</v>
      </c>
      <c r="H36" s="281"/>
      <c r="I36" s="286"/>
    </row>
    <row r="37" s="8" customFormat="1" ht="24" customHeight="1" spans="1:9">
      <c r="A37" s="282" t="s">
        <v>1304</v>
      </c>
      <c r="B37" s="278">
        <v>12</v>
      </c>
      <c r="C37" s="281">
        <v>12</v>
      </c>
      <c r="D37" s="281">
        <v>12</v>
      </c>
      <c r="E37" s="281"/>
      <c r="F37" s="281"/>
      <c r="G37" s="281"/>
      <c r="H37" s="281"/>
      <c r="I37" s="286"/>
    </row>
    <row r="38" s="10" customFormat="1" ht="24" customHeight="1" spans="1:9">
      <c r="A38" s="282" t="s">
        <v>1305</v>
      </c>
      <c r="B38" s="278">
        <v>9715</v>
      </c>
      <c r="C38" s="281">
        <v>5315</v>
      </c>
      <c r="D38" s="281">
        <v>10</v>
      </c>
      <c r="E38" s="281">
        <v>5305</v>
      </c>
      <c r="F38" s="281">
        <v>8</v>
      </c>
      <c r="G38" s="281">
        <v>3889</v>
      </c>
      <c r="H38" s="281"/>
      <c r="I38" s="286">
        <v>503</v>
      </c>
    </row>
    <row r="39" s="10" customFormat="1" ht="24" customHeight="1" spans="1:9">
      <c r="A39" s="282" t="s">
        <v>1306</v>
      </c>
      <c r="B39" s="278">
        <v>321</v>
      </c>
      <c r="C39" s="281">
        <v>169</v>
      </c>
      <c r="D39" s="281">
        <v>10</v>
      </c>
      <c r="E39" s="281">
        <v>159</v>
      </c>
      <c r="F39" s="281"/>
      <c r="G39" s="281">
        <v>143</v>
      </c>
      <c r="H39" s="281"/>
      <c r="I39" s="286">
        <v>9</v>
      </c>
    </row>
    <row r="40" s="10" customFormat="1" ht="24" customHeight="1" spans="1:9">
      <c r="A40" s="282" t="s">
        <v>1307</v>
      </c>
      <c r="B40" s="278">
        <v>61</v>
      </c>
      <c r="C40" s="281">
        <v>37</v>
      </c>
      <c r="D40" s="281"/>
      <c r="E40" s="281">
        <v>37</v>
      </c>
      <c r="F40" s="281"/>
      <c r="G40" s="281">
        <v>24</v>
      </c>
      <c r="H40" s="281"/>
      <c r="I40" s="286"/>
    </row>
    <row r="41" s="10" customFormat="1" ht="24" customHeight="1" spans="1:9">
      <c r="A41" s="282" t="s">
        <v>1308</v>
      </c>
      <c r="B41" s="278">
        <v>14</v>
      </c>
      <c r="C41" s="281">
        <v>14</v>
      </c>
      <c r="D41" s="281"/>
      <c r="E41" s="281">
        <v>14</v>
      </c>
      <c r="F41" s="281"/>
      <c r="G41" s="281"/>
      <c r="H41" s="281"/>
      <c r="I41" s="286"/>
    </row>
    <row r="42" s="8" customFormat="1" ht="24" customHeight="1" spans="1:9">
      <c r="A42" s="282" t="s">
        <v>1309</v>
      </c>
      <c r="B42" s="278">
        <v>46</v>
      </c>
      <c r="C42" s="281">
        <v>19</v>
      </c>
      <c r="D42" s="281">
        <v>19</v>
      </c>
      <c r="E42" s="281"/>
      <c r="F42" s="281"/>
      <c r="G42" s="281">
        <v>27</v>
      </c>
      <c r="H42" s="281"/>
      <c r="I42" s="286"/>
    </row>
    <row r="43" s="8" customFormat="1" ht="24" customHeight="1" spans="1:9">
      <c r="A43" s="282" t="s">
        <v>1310</v>
      </c>
      <c r="B43" s="278">
        <v>31</v>
      </c>
      <c r="C43" s="281">
        <v>19</v>
      </c>
      <c r="D43" s="281"/>
      <c r="E43" s="281">
        <v>19</v>
      </c>
      <c r="F43" s="281"/>
      <c r="G43" s="281">
        <v>12</v>
      </c>
      <c r="H43" s="281"/>
      <c r="I43" s="286"/>
    </row>
    <row r="44" s="8" customFormat="1" ht="24" customHeight="1" spans="1:9">
      <c r="A44" s="282" t="s">
        <v>1311</v>
      </c>
      <c r="B44" s="278">
        <v>26</v>
      </c>
      <c r="C44" s="281">
        <v>16</v>
      </c>
      <c r="D44" s="281"/>
      <c r="E44" s="281">
        <v>16</v>
      </c>
      <c r="F44" s="281"/>
      <c r="G44" s="281">
        <v>9</v>
      </c>
      <c r="H44" s="281"/>
      <c r="I44" s="286">
        <v>1</v>
      </c>
    </row>
    <row r="45" s="8" customFormat="1" ht="24" customHeight="1" spans="1:9">
      <c r="A45" s="282" t="s">
        <v>1312</v>
      </c>
      <c r="B45" s="278">
        <v>16</v>
      </c>
      <c r="C45" s="281">
        <v>7</v>
      </c>
      <c r="D45" s="281">
        <v>7</v>
      </c>
      <c r="E45" s="281"/>
      <c r="F45" s="281"/>
      <c r="G45" s="281">
        <v>9</v>
      </c>
      <c r="H45" s="281"/>
      <c r="I45" s="286"/>
    </row>
    <row r="46" s="8" customFormat="1" ht="24" customHeight="1" spans="1:9">
      <c r="A46" s="282" t="s">
        <v>1313</v>
      </c>
      <c r="B46" s="278">
        <v>31</v>
      </c>
      <c r="C46" s="281">
        <v>25</v>
      </c>
      <c r="D46" s="281">
        <v>25</v>
      </c>
      <c r="E46" s="281"/>
      <c r="F46" s="281"/>
      <c r="G46" s="281">
        <v>6</v>
      </c>
      <c r="H46" s="281"/>
      <c r="I46" s="286"/>
    </row>
    <row r="47" s="8" customFormat="1" ht="24" customHeight="1" spans="1:9">
      <c r="A47" s="282" t="s">
        <v>1314</v>
      </c>
      <c r="B47" s="278">
        <v>13</v>
      </c>
      <c r="C47" s="281">
        <v>11</v>
      </c>
      <c r="D47" s="281"/>
      <c r="E47" s="281">
        <v>11</v>
      </c>
      <c r="F47" s="281"/>
      <c r="G47" s="281">
        <v>2</v>
      </c>
      <c r="H47" s="281"/>
      <c r="I47" s="286"/>
    </row>
    <row r="48" s="8" customFormat="1" ht="24" customHeight="1" spans="1:9">
      <c r="A48" s="282" t="s">
        <v>1315</v>
      </c>
      <c r="B48" s="278">
        <v>166</v>
      </c>
      <c r="C48" s="281">
        <v>75</v>
      </c>
      <c r="D48" s="281"/>
      <c r="E48" s="281">
        <v>75</v>
      </c>
      <c r="F48" s="281"/>
      <c r="G48" s="281">
        <v>87</v>
      </c>
      <c r="H48" s="281"/>
      <c r="I48" s="286">
        <v>4</v>
      </c>
    </row>
    <row r="49" s="8" customFormat="1" ht="24" customHeight="1" spans="1:9">
      <c r="A49" s="282" t="s">
        <v>1316</v>
      </c>
      <c r="B49" s="278">
        <v>7</v>
      </c>
      <c r="C49" s="281">
        <v>3</v>
      </c>
      <c r="D49" s="281">
        <v>3</v>
      </c>
      <c r="E49" s="281"/>
      <c r="F49" s="281"/>
      <c r="G49" s="281">
        <v>4</v>
      </c>
      <c r="H49" s="281"/>
      <c r="I49" s="286"/>
    </row>
    <row r="50" s="8" customFormat="1" ht="24" customHeight="1" spans="1:9">
      <c r="A50" s="282" t="s">
        <v>1317</v>
      </c>
      <c r="B50" s="278">
        <v>26</v>
      </c>
      <c r="C50" s="281">
        <v>17</v>
      </c>
      <c r="D50" s="281">
        <v>11</v>
      </c>
      <c r="E50" s="281">
        <v>6</v>
      </c>
      <c r="F50" s="281"/>
      <c r="G50" s="281">
        <v>9</v>
      </c>
      <c r="H50" s="281"/>
      <c r="I50" s="286"/>
    </row>
    <row r="51" s="8" customFormat="1" ht="24" customHeight="1" spans="1:9">
      <c r="A51" s="282" t="s">
        <v>1318</v>
      </c>
      <c r="B51" s="278">
        <v>24</v>
      </c>
      <c r="C51" s="281">
        <v>14</v>
      </c>
      <c r="D51" s="281">
        <v>13</v>
      </c>
      <c r="E51" s="281">
        <v>1</v>
      </c>
      <c r="F51" s="281"/>
      <c r="G51" s="281">
        <v>10</v>
      </c>
      <c r="H51" s="281"/>
      <c r="I51" s="286"/>
    </row>
    <row r="52" s="8" customFormat="1" ht="24" customHeight="1" spans="1:9">
      <c r="A52" s="282" t="s">
        <v>1319</v>
      </c>
      <c r="B52" s="278">
        <v>27</v>
      </c>
      <c r="C52" s="281">
        <v>14</v>
      </c>
      <c r="D52" s="281">
        <v>11</v>
      </c>
      <c r="E52" s="281">
        <v>3</v>
      </c>
      <c r="F52" s="281"/>
      <c r="G52" s="281">
        <v>13</v>
      </c>
      <c r="H52" s="281"/>
      <c r="I52" s="286"/>
    </row>
    <row r="53" s="8" customFormat="1" ht="24" customHeight="1" spans="1:9">
      <c r="A53" s="282" t="s">
        <v>1320</v>
      </c>
      <c r="B53" s="278">
        <v>6</v>
      </c>
      <c r="C53" s="281">
        <v>6</v>
      </c>
      <c r="D53" s="281">
        <v>6</v>
      </c>
      <c r="E53" s="281"/>
      <c r="F53" s="281"/>
      <c r="G53" s="281"/>
      <c r="H53" s="281"/>
      <c r="I53" s="286"/>
    </row>
    <row r="54" s="8" customFormat="1" ht="24" customHeight="1" spans="1:9">
      <c r="A54" s="282" t="s">
        <v>1321</v>
      </c>
      <c r="B54" s="278">
        <v>466</v>
      </c>
      <c r="C54" s="281">
        <v>310</v>
      </c>
      <c r="D54" s="281">
        <v>59</v>
      </c>
      <c r="E54" s="281">
        <v>251</v>
      </c>
      <c r="F54" s="281">
        <v>0</v>
      </c>
      <c r="G54" s="281">
        <v>147</v>
      </c>
      <c r="H54" s="281">
        <v>0</v>
      </c>
      <c r="I54" s="286">
        <v>9</v>
      </c>
    </row>
    <row r="55" s="8" customFormat="1" ht="24" customHeight="1" spans="1:9">
      <c r="A55" s="282" t="s">
        <v>1322</v>
      </c>
      <c r="B55" s="278">
        <v>33</v>
      </c>
      <c r="C55" s="281">
        <v>20</v>
      </c>
      <c r="D55" s="281">
        <v>12</v>
      </c>
      <c r="E55" s="281">
        <v>8</v>
      </c>
      <c r="F55" s="281"/>
      <c r="G55" s="281">
        <v>12</v>
      </c>
      <c r="H55" s="281"/>
      <c r="I55" s="286">
        <v>1</v>
      </c>
    </row>
    <row r="56" s="8" customFormat="1" ht="24" customHeight="1" spans="1:9">
      <c r="A56" s="282" t="s">
        <v>1323</v>
      </c>
      <c r="B56" s="278">
        <v>45</v>
      </c>
      <c r="C56" s="281">
        <v>38</v>
      </c>
      <c r="D56" s="281"/>
      <c r="E56" s="281">
        <v>38</v>
      </c>
      <c r="F56" s="281"/>
      <c r="G56" s="281">
        <v>7</v>
      </c>
      <c r="H56" s="281"/>
      <c r="I56" s="286"/>
    </row>
    <row r="57" s="8" customFormat="1" ht="24" customHeight="1" spans="1:9">
      <c r="A57" s="282" t="s">
        <v>1324</v>
      </c>
      <c r="B57" s="278">
        <v>185</v>
      </c>
      <c r="C57" s="281">
        <v>78</v>
      </c>
      <c r="D57" s="281"/>
      <c r="E57" s="281">
        <v>78</v>
      </c>
      <c r="F57" s="281"/>
      <c r="G57" s="281">
        <v>101</v>
      </c>
      <c r="H57" s="281"/>
      <c r="I57" s="286">
        <v>6</v>
      </c>
    </row>
    <row r="58" s="8" customFormat="1" ht="24" customHeight="1" spans="1:9">
      <c r="A58" s="282" t="s">
        <v>1325</v>
      </c>
      <c r="B58" s="278">
        <v>55</v>
      </c>
      <c r="C58" s="281">
        <v>35</v>
      </c>
      <c r="D58" s="281"/>
      <c r="E58" s="281">
        <v>35</v>
      </c>
      <c r="F58" s="281"/>
      <c r="G58" s="281">
        <v>18</v>
      </c>
      <c r="H58" s="281"/>
      <c r="I58" s="286">
        <v>2</v>
      </c>
    </row>
    <row r="59" s="8" customFormat="1" ht="24" customHeight="1" spans="1:9">
      <c r="A59" s="282" t="s">
        <v>1326</v>
      </c>
      <c r="B59" s="278">
        <v>87</v>
      </c>
      <c r="C59" s="281">
        <v>81</v>
      </c>
      <c r="D59" s="281">
        <v>47</v>
      </c>
      <c r="E59" s="281">
        <v>34</v>
      </c>
      <c r="F59" s="281"/>
      <c r="G59" s="281">
        <v>6</v>
      </c>
      <c r="H59" s="281"/>
      <c r="I59" s="286"/>
    </row>
    <row r="60" s="8" customFormat="1" ht="24" customHeight="1" spans="1:9">
      <c r="A60" s="282" t="s">
        <v>1327</v>
      </c>
      <c r="B60" s="278">
        <v>29</v>
      </c>
      <c r="C60" s="281">
        <v>29</v>
      </c>
      <c r="D60" s="281"/>
      <c r="E60" s="281">
        <v>29</v>
      </c>
      <c r="F60" s="281"/>
      <c r="G60" s="281"/>
      <c r="H60" s="281"/>
      <c r="I60" s="286"/>
    </row>
    <row r="61" s="8" customFormat="1" ht="24" customHeight="1" spans="1:9">
      <c r="A61" s="282" t="s">
        <v>1328</v>
      </c>
      <c r="B61" s="278">
        <v>22</v>
      </c>
      <c r="C61" s="281">
        <v>19</v>
      </c>
      <c r="D61" s="281"/>
      <c r="E61" s="281">
        <v>19</v>
      </c>
      <c r="F61" s="281"/>
      <c r="G61" s="281">
        <v>3</v>
      </c>
      <c r="H61" s="281"/>
      <c r="I61" s="286"/>
    </row>
    <row r="62" s="8" customFormat="1" ht="24" customHeight="1" spans="1:9">
      <c r="A62" s="282" t="s">
        <v>1329</v>
      </c>
      <c r="B62" s="278">
        <v>4</v>
      </c>
      <c r="C62" s="281">
        <v>4</v>
      </c>
      <c r="D62" s="281"/>
      <c r="E62" s="281">
        <v>4</v>
      </c>
      <c r="F62" s="281"/>
      <c r="G62" s="281"/>
      <c r="H62" s="281"/>
      <c r="I62" s="286"/>
    </row>
    <row r="63" s="8" customFormat="1" ht="24" customHeight="1" spans="1:9">
      <c r="A63" s="282" t="s">
        <v>1330</v>
      </c>
      <c r="B63" s="278">
        <v>6</v>
      </c>
      <c r="C63" s="281">
        <v>6</v>
      </c>
      <c r="D63" s="281"/>
      <c r="E63" s="281">
        <v>6</v>
      </c>
      <c r="F63" s="281"/>
      <c r="G63" s="281"/>
      <c r="H63" s="281"/>
      <c r="I63" s="286"/>
    </row>
    <row r="64" s="8" customFormat="1" ht="24" customHeight="1" spans="1:9">
      <c r="A64" s="282" t="s">
        <v>1331</v>
      </c>
      <c r="B64" s="278">
        <v>158</v>
      </c>
      <c r="C64" s="281">
        <v>81</v>
      </c>
      <c r="D64" s="281">
        <v>63</v>
      </c>
      <c r="E64" s="281">
        <v>18</v>
      </c>
      <c r="F64" s="281">
        <v>1</v>
      </c>
      <c r="G64" s="281">
        <v>71</v>
      </c>
      <c r="H64" s="281"/>
      <c r="I64" s="286">
        <v>5</v>
      </c>
    </row>
    <row r="65" s="8" customFormat="1" ht="24" customHeight="1" spans="1:9">
      <c r="A65" s="282" t="s">
        <v>1332</v>
      </c>
      <c r="B65" s="278">
        <v>174</v>
      </c>
      <c r="C65" s="281">
        <v>125</v>
      </c>
      <c r="D65" s="281">
        <v>47</v>
      </c>
      <c r="E65" s="281">
        <v>78</v>
      </c>
      <c r="F65" s="281"/>
      <c r="G65" s="281">
        <v>45</v>
      </c>
      <c r="H65" s="281"/>
      <c r="I65" s="286">
        <v>4</v>
      </c>
    </row>
    <row r="66" s="8" customFormat="1" ht="24" customHeight="1" spans="1:9">
      <c r="A66" s="282" t="s">
        <v>1333</v>
      </c>
      <c r="B66" s="278">
        <v>77</v>
      </c>
      <c r="C66" s="281">
        <v>70</v>
      </c>
      <c r="D66" s="281">
        <v>11</v>
      </c>
      <c r="E66" s="281">
        <v>59</v>
      </c>
      <c r="F66" s="281"/>
      <c r="G66" s="281">
        <v>6</v>
      </c>
      <c r="H66" s="281"/>
      <c r="I66" s="286">
        <v>1</v>
      </c>
    </row>
    <row r="67" s="8" customFormat="1" ht="24" customHeight="1" spans="1:9">
      <c r="A67" s="282" t="s">
        <v>1334</v>
      </c>
      <c r="B67" s="278">
        <v>298</v>
      </c>
      <c r="C67" s="281">
        <v>157</v>
      </c>
      <c r="D67" s="281"/>
      <c r="E67" s="281">
        <v>157</v>
      </c>
      <c r="F67" s="281"/>
      <c r="G67" s="281">
        <v>135</v>
      </c>
      <c r="H67" s="281"/>
      <c r="I67" s="286">
        <v>6</v>
      </c>
    </row>
    <row r="68" s="8" customFormat="1" ht="24" customHeight="1" spans="1:9">
      <c r="A68" s="282" t="s">
        <v>1335</v>
      </c>
      <c r="B68" s="278">
        <v>147</v>
      </c>
      <c r="C68" s="281">
        <v>100</v>
      </c>
      <c r="D68" s="281">
        <v>36</v>
      </c>
      <c r="E68" s="281">
        <v>64</v>
      </c>
      <c r="F68" s="281"/>
      <c r="G68" s="281">
        <v>40</v>
      </c>
      <c r="H68" s="281"/>
      <c r="I68" s="286">
        <v>7</v>
      </c>
    </row>
    <row r="69" s="8" customFormat="1" ht="24" customHeight="1" spans="1:9">
      <c r="A69" s="282" t="s">
        <v>1336</v>
      </c>
      <c r="B69" s="278">
        <v>27</v>
      </c>
      <c r="C69" s="281">
        <v>23</v>
      </c>
      <c r="D69" s="281"/>
      <c r="E69" s="281">
        <v>23</v>
      </c>
      <c r="F69" s="281"/>
      <c r="G69" s="281">
        <v>4</v>
      </c>
      <c r="H69" s="281"/>
      <c r="I69" s="286"/>
    </row>
    <row r="70" s="8" customFormat="1" ht="24" customHeight="1" spans="1:9">
      <c r="A70" s="282" t="s">
        <v>1337</v>
      </c>
      <c r="B70" s="278">
        <v>13</v>
      </c>
      <c r="C70" s="281">
        <v>10</v>
      </c>
      <c r="D70" s="281"/>
      <c r="E70" s="281">
        <v>10</v>
      </c>
      <c r="F70" s="281"/>
      <c r="G70" s="281">
        <v>3</v>
      </c>
      <c r="H70" s="281"/>
      <c r="I70" s="286"/>
    </row>
    <row r="71" s="8" customFormat="1" ht="24" customHeight="1" spans="1:9">
      <c r="A71" s="282" t="s">
        <v>1338</v>
      </c>
      <c r="B71" s="278">
        <v>17</v>
      </c>
      <c r="C71" s="281">
        <v>14</v>
      </c>
      <c r="D71" s="281"/>
      <c r="E71" s="281">
        <v>14</v>
      </c>
      <c r="F71" s="281"/>
      <c r="G71" s="281">
        <v>3</v>
      </c>
      <c r="H71" s="281"/>
      <c r="I71" s="286"/>
    </row>
    <row r="72" s="8" customFormat="1" ht="24" customHeight="1" spans="1:9">
      <c r="A72" s="282" t="s">
        <v>1339</v>
      </c>
      <c r="B72" s="278">
        <v>14</v>
      </c>
      <c r="C72" s="281">
        <v>12</v>
      </c>
      <c r="D72" s="281"/>
      <c r="E72" s="281">
        <v>12</v>
      </c>
      <c r="F72" s="281"/>
      <c r="G72" s="281">
        <v>2</v>
      </c>
      <c r="H72" s="281"/>
      <c r="I72" s="286"/>
    </row>
    <row r="73" s="8" customFormat="1" ht="24" customHeight="1" spans="1:9">
      <c r="A73" s="282" t="s">
        <v>1340</v>
      </c>
      <c r="B73" s="278">
        <v>9</v>
      </c>
      <c r="C73" s="281">
        <v>8</v>
      </c>
      <c r="D73" s="281"/>
      <c r="E73" s="281">
        <v>8</v>
      </c>
      <c r="F73" s="281"/>
      <c r="G73" s="281">
        <v>1</v>
      </c>
      <c r="H73" s="281"/>
      <c r="I73" s="286"/>
    </row>
    <row r="74" s="8" customFormat="1" ht="24" customHeight="1" spans="1:9">
      <c r="A74" s="282" t="s">
        <v>1341</v>
      </c>
      <c r="B74" s="278">
        <v>70</v>
      </c>
      <c r="C74" s="281">
        <v>66</v>
      </c>
      <c r="D74" s="281"/>
      <c r="E74" s="281">
        <v>66</v>
      </c>
      <c r="F74" s="281"/>
      <c r="G74" s="281">
        <v>4</v>
      </c>
      <c r="H74" s="281"/>
      <c r="I74" s="286"/>
    </row>
    <row r="75" s="8" customFormat="1" ht="24" customHeight="1" spans="1:9">
      <c r="A75" s="282" t="s">
        <v>1342</v>
      </c>
      <c r="B75" s="278">
        <v>392</v>
      </c>
      <c r="C75" s="281">
        <v>284</v>
      </c>
      <c r="D75" s="281">
        <v>19</v>
      </c>
      <c r="E75" s="281">
        <v>265</v>
      </c>
      <c r="F75" s="281"/>
      <c r="G75" s="281">
        <v>100</v>
      </c>
      <c r="H75" s="281"/>
      <c r="I75" s="286">
        <v>8</v>
      </c>
    </row>
    <row r="76" s="8" customFormat="1" ht="24" customHeight="1" spans="1:9">
      <c r="A76" s="282" t="s">
        <v>1343</v>
      </c>
      <c r="B76" s="278">
        <v>73</v>
      </c>
      <c r="C76" s="281">
        <v>50</v>
      </c>
      <c r="D76" s="281">
        <v>8</v>
      </c>
      <c r="E76" s="281">
        <v>42</v>
      </c>
      <c r="F76" s="281"/>
      <c r="G76" s="281">
        <v>10</v>
      </c>
      <c r="H76" s="281"/>
      <c r="I76" s="286">
        <v>13</v>
      </c>
    </row>
    <row r="77" s="8" customFormat="1" ht="24" customHeight="1" spans="1:9">
      <c r="A77" s="282" t="s">
        <v>1344</v>
      </c>
      <c r="B77" s="278">
        <v>178</v>
      </c>
      <c r="C77" s="281">
        <v>59</v>
      </c>
      <c r="D77" s="281">
        <v>52</v>
      </c>
      <c r="E77" s="281">
        <v>7</v>
      </c>
      <c r="F77" s="281">
        <v>2</v>
      </c>
      <c r="G77" s="281">
        <v>112</v>
      </c>
      <c r="H77" s="281"/>
      <c r="I77" s="286">
        <v>5</v>
      </c>
    </row>
    <row r="78" s="8" customFormat="1" ht="24" customHeight="1" spans="1:9">
      <c r="A78" s="282" t="s">
        <v>1345</v>
      </c>
      <c r="B78" s="278">
        <v>42</v>
      </c>
      <c r="C78" s="281">
        <v>38</v>
      </c>
      <c r="D78" s="281">
        <v>19</v>
      </c>
      <c r="E78" s="281">
        <v>19</v>
      </c>
      <c r="F78" s="281"/>
      <c r="G78" s="281">
        <v>4</v>
      </c>
      <c r="H78" s="281"/>
      <c r="I78" s="286"/>
    </row>
    <row r="79" s="8" customFormat="1" ht="24" customHeight="1" spans="1:9">
      <c r="A79" s="282" t="s">
        <v>1346</v>
      </c>
      <c r="B79" s="278">
        <v>86</v>
      </c>
      <c r="C79" s="281">
        <v>28</v>
      </c>
      <c r="D79" s="281">
        <v>28</v>
      </c>
      <c r="E79" s="281"/>
      <c r="F79" s="281"/>
      <c r="G79" s="281">
        <v>57</v>
      </c>
      <c r="H79" s="281"/>
      <c r="I79" s="286">
        <v>1</v>
      </c>
    </row>
    <row r="80" s="8" customFormat="1" ht="24" customHeight="1" spans="1:9">
      <c r="A80" s="282" t="s">
        <v>1347</v>
      </c>
      <c r="B80" s="278">
        <v>108</v>
      </c>
      <c r="C80" s="281">
        <v>71</v>
      </c>
      <c r="D80" s="281"/>
      <c r="E80" s="281">
        <v>71</v>
      </c>
      <c r="F80" s="281"/>
      <c r="G80" s="281">
        <v>36</v>
      </c>
      <c r="H80" s="281"/>
      <c r="I80" s="286">
        <v>1</v>
      </c>
    </row>
    <row r="81" s="8" customFormat="1" ht="24" customHeight="1" spans="1:9">
      <c r="A81" s="282" t="s">
        <v>1348</v>
      </c>
      <c r="B81" s="278">
        <v>17</v>
      </c>
      <c r="C81" s="281">
        <v>17</v>
      </c>
      <c r="D81" s="281"/>
      <c r="E81" s="281">
        <v>17</v>
      </c>
      <c r="F81" s="281"/>
      <c r="G81" s="281"/>
      <c r="H81" s="281"/>
      <c r="I81" s="286"/>
    </row>
    <row r="82" s="8" customFormat="1" ht="24" customHeight="1" spans="1:9">
      <c r="A82" s="282" t="s">
        <v>1349</v>
      </c>
      <c r="B82" s="278">
        <v>179</v>
      </c>
      <c r="C82" s="281">
        <v>110</v>
      </c>
      <c r="D82" s="281">
        <v>14</v>
      </c>
      <c r="E82" s="281">
        <v>96</v>
      </c>
      <c r="F82" s="281"/>
      <c r="G82" s="281">
        <v>69</v>
      </c>
      <c r="H82" s="281"/>
      <c r="I82" s="286"/>
    </row>
    <row r="83" s="8" customFormat="1" ht="24" customHeight="1" spans="1:9">
      <c r="A83" s="282" t="s">
        <v>1350</v>
      </c>
      <c r="B83" s="278">
        <v>81</v>
      </c>
      <c r="C83" s="281">
        <v>36</v>
      </c>
      <c r="D83" s="281">
        <v>14</v>
      </c>
      <c r="E83" s="281">
        <v>22</v>
      </c>
      <c r="F83" s="281"/>
      <c r="G83" s="281">
        <v>42</v>
      </c>
      <c r="H83" s="281"/>
      <c r="I83" s="286">
        <v>3</v>
      </c>
    </row>
    <row r="84" s="8" customFormat="1" ht="24" customHeight="1" spans="1:9">
      <c r="A84" s="282" t="s">
        <v>1351</v>
      </c>
      <c r="B84" s="278">
        <v>25</v>
      </c>
      <c r="C84" s="281">
        <v>12</v>
      </c>
      <c r="D84" s="281"/>
      <c r="E84" s="281">
        <v>12</v>
      </c>
      <c r="F84" s="281"/>
      <c r="G84" s="281">
        <v>13</v>
      </c>
      <c r="H84" s="281"/>
      <c r="I84" s="286"/>
    </row>
    <row r="85" s="8" customFormat="1" ht="24" customHeight="1" spans="1:9">
      <c r="A85" s="282" t="s">
        <v>1352</v>
      </c>
      <c r="B85" s="278">
        <v>10</v>
      </c>
      <c r="C85" s="281">
        <v>9</v>
      </c>
      <c r="D85" s="281"/>
      <c r="E85" s="281">
        <v>9</v>
      </c>
      <c r="F85" s="281"/>
      <c r="G85" s="281">
        <v>1</v>
      </c>
      <c r="H85" s="281"/>
      <c r="I85" s="286"/>
    </row>
    <row r="86" s="8" customFormat="1" ht="24" customHeight="1" spans="1:9">
      <c r="A86" s="282" t="s">
        <v>1353</v>
      </c>
      <c r="B86" s="278">
        <v>32</v>
      </c>
      <c r="C86" s="281">
        <v>27</v>
      </c>
      <c r="D86" s="281"/>
      <c r="E86" s="281">
        <v>27</v>
      </c>
      <c r="F86" s="281"/>
      <c r="G86" s="281">
        <v>5</v>
      </c>
      <c r="H86" s="281"/>
      <c r="I86" s="286"/>
    </row>
    <row r="87" s="8" customFormat="1" ht="24" customHeight="1" spans="1:9">
      <c r="A87" s="282" t="s">
        <v>1354</v>
      </c>
      <c r="B87" s="278">
        <v>8</v>
      </c>
      <c r="C87" s="281">
        <v>4</v>
      </c>
      <c r="D87" s="281"/>
      <c r="E87" s="281">
        <v>4</v>
      </c>
      <c r="F87" s="281"/>
      <c r="G87" s="281">
        <v>4</v>
      </c>
      <c r="H87" s="281"/>
      <c r="I87" s="286"/>
    </row>
    <row r="88" s="8" customFormat="1" ht="24" customHeight="1" spans="1:9">
      <c r="A88" s="282" t="s">
        <v>1355</v>
      </c>
      <c r="B88" s="278">
        <v>6</v>
      </c>
      <c r="C88" s="281">
        <v>6</v>
      </c>
      <c r="D88" s="281"/>
      <c r="E88" s="281">
        <v>6</v>
      </c>
      <c r="F88" s="281"/>
      <c r="G88" s="281"/>
      <c r="H88" s="281"/>
      <c r="I88" s="286"/>
    </row>
    <row r="89" s="8" customFormat="1" ht="24" customHeight="1" spans="1:9">
      <c r="A89" s="282" t="s">
        <v>1356</v>
      </c>
      <c r="B89" s="278">
        <v>10</v>
      </c>
      <c r="C89" s="281">
        <v>8</v>
      </c>
      <c r="D89" s="281"/>
      <c r="E89" s="281">
        <v>8</v>
      </c>
      <c r="F89" s="281"/>
      <c r="G89" s="281">
        <v>2</v>
      </c>
      <c r="H89" s="281"/>
      <c r="I89" s="286"/>
    </row>
    <row r="90" s="8" customFormat="1" ht="24" customHeight="1" spans="1:9">
      <c r="A90" s="282" t="s">
        <v>1357</v>
      </c>
      <c r="B90" s="278">
        <v>10</v>
      </c>
      <c r="C90" s="281">
        <v>8</v>
      </c>
      <c r="D90" s="281"/>
      <c r="E90" s="281">
        <v>8</v>
      </c>
      <c r="F90" s="281"/>
      <c r="G90" s="281">
        <v>2</v>
      </c>
      <c r="H90" s="281"/>
      <c r="I90" s="286"/>
    </row>
    <row r="91" s="8" customFormat="1" ht="24" customHeight="1" spans="1:9">
      <c r="A91" s="282" t="s">
        <v>1358</v>
      </c>
      <c r="B91" s="278">
        <v>24</v>
      </c>
      <c r="C91" s="281">
        <v>20</v>
      </c>
      <c r="D91" s="281">
        <v>19</v>
      </c>
      <c r="E91" s="281">
        <v>1</v>
      </c>
      <c r="F91" s="281"/>
      <c r="G91" s="281">
        <v>4</v>
      </c>
      <c r="H91" s="281"/>
      <c r="I91" s="286"/>
    </row>
    <row r="92" s="8" customFormat="1" ht="24" customHeight="1" spans="1:9">
      <c r="A92" s="282" t="s">
        <v>1359</v>
      </c>
      <c r="B92" s="278">
        <v>73</v>
      </c>
      <c r="C92" s="281">
        <v>38</v>
      </c>
      <c r="D92" s="281">
        <v>26</v>
      </c>
      <c r="E92" s="281">
        <v>12</v>
      </c>
      <c r="F92" s="281"/>
      <c r="G92" s="281">
        <v>35</v>
      </c>
      <c r="H92" s="281"/>
      <c r="I92" s="286"/>
    </row>
    <row r="93" s="8" customFormat="1" ht="24" customHeight="1" spans="1:9">
      <c r="A93" s="282" t="s">
        <v>1360</v>
      </c>
      <c r="B93" s="278">
        <v>9</v>
      </c>
      <c r="C93" s="281">
        <v>9</v>
      </c>
      <c r="D93" s="281"/>
      <c r="E93" s="281">
        <v>9</v>
      </c>
      <c r="F93" s="281"/>
      <c r="G93" s="281"/>
      <c r="H93" s="281"/>
      <c r="I93" s="286"/>
    </row>
    <row r="94" s="8" customFormat="1" ht="24" customHeight="1" spans="1:9">
      <c r="A94" s="282" t="s">
        <v>1361</v>
      </c>
      <c r="B94" s="278">
        <v>55</v>
      </c>
      <c r="C94" s="281">
        <v>39</v>
      </c>
      <c r="D94" s="281">
        <v>20</v>
      </c>
      <c r="E94" s="281">
        <v>19</v>
      </c>
      <c r="F94" s="281"/>
      <c r="G94" s="281">
        <v>16</v>
      </c>
      <c r="H94" s="281"/>
      <c r="I94" s="286"/>
    </row>
    <row r="95" s="8" customFormat="1" ht="24" customHeight="1" spans="1:9">
      <c r="A95" s="282" t="s">
        <v>1362</v>
      </c>
      <c r="B95" s="278">
        <v>33</v>
      </c>
      <c r="C95" s="281">
        <v>20</v>
      </c>
      <c r="D95" s="281">
        <v>18</v>
      </c>
      <c r="E95" s="281">
        <v>2</v>
      </c>
      <c r="F95" s="281"/>
      <c r="G95" s="281">
        <v>13</v>
      </c>
      <c r="H95" s="281"/>
      <c r="I95" s="286"/>
    </row>
    <row r="96" s="8" customFormat="1" ht="24" customHeight="1" spans="1:9">
      <c r="A96" s="282" t="s">
        <v>1363</v>
      </c>
      <c r="B96" s="278">
        <v>7</v>
      </c>
      <c r="C96" s="281">
        <v>7</v>
      </c>
      <c r="D96" s="281">
        <v>5</v>
      </c>
      <c r="E96" s="281">
        <v>2</v>
      </c>
      <c r="F96" s="281"/>
      <c r="G96" s="281"/>
      <c r="H96" s="281"/>
      <c r="I96" s="286"/>
    </row>
    <row r="97" s="8" customFormat="1" ht="24" customHeight="1" spans="1:9">
      <c r="A97" s="282" t="s">
        <v>1364</v>
      </c>
      <c r="B97" s="278">
        <v>57</v>
      </c>
      <c r="C97" s="281">
        <v>49</v>
      </c>
      <c r="D97" s="281">
        <v>44</v>
      </c>
      <c r="E97" s="281">
        <v>5</v>
      </c>
      <c r="F97" s="281"/>
      <c r="G97" s="281">
        <v>8</v>
      </c>
      <c r="H97" s="281"/>
      <c r="I97" s="286"/>
    </row>
    <row r="98" s="8" customFormat="1" ht="24" customHeight="1" spans="1:9">
      <c r="A98" s="282" t="s">
        <v>1365</v>
      </c>
      <c r="B98" s="278">
        <v>3019</v>
      </c>
      <c r="C98" s="281">
        <v>1710</v>
      </c>
      <c r="D98" s="281">
        <v>48</v>
      </c>
      <c r="E98" s="281">
        <v>1662</v>
      </c>
      <c r="F98" s="281">
        <v>3</v>
      </c>
      <c r="G98" s="281">
        <v>1255</v>
      </c>
      <c r="H98" s="281"/>
      <c r="I98" s="286">
        <v>51</v>
      </c>
    </row>
    <row r="99" s="8" customFormat="1" ht="24" customHeight="1" spans="1:9">
      <c r="A99" s="282" t="s">
        <v>1366</v>
      </c>
      <c r="B99" s="278">
        <v>33</v>
      </c>
      <c r="C99" s="281">
        <v>24</v>
      </c>
      <c r="D99" s="281">
        <v>14</v>
      </c>
      <c r="E99" s="281">
        <v>10</v>
      </c>
      <c r="F99" s="281"/>
      <c r="G99" s="281">
        <v>9</v>
      </c>
      <c r="H99" s="281"/>
      <c r="I99" s="286"/>
    </row>
    <row r="100" s="8" customFormat="1" ht="24" customHeight="1" spans="1:9">
      <c r="A100" s="282" t="s">
        <v>1367</v>
      </c>
      <c r="B100" s="278">
        <v>138</v>
      </c>
      <c r="C100" s="281">
        <v>57</v>
      </c>
      <c r="D100" s="281">
        <v>32</v>
      </c>
      <c r="E100" s="281">
        <v>25</v>
      </c>
      <c r="F100" s="281"/>
      <c r="G100" s="281">
        <v>77</v>
      </c>
      <c r="H100" s="281"/>
      <c r="I100" s="286">
        <v>4</v>
      </c>
    </row>
    <row r="101" s="8" customFormat="1" ht="24" customHeight="1" spans="1:9">
      <c r="A101" s="282" t="s">
        <v>1368</v>
      </c>
      <c r="B101" s="278">
        <v>14</v>
      </c>
      <c r="C101" s="281">
        <v>14</v>
      </c>
      <c r="D101" s="281">
        <v>2</v>
      </c>
      <c r="E101" s="281">
        <v>12</v>
      </c>
      <c r="F101" s="281"/>
      <c r="G101" s="281"/>
      <c r="H101" s="281"/>
      <c r="I101" s="286"/>
    </row>
    <row r="102" s="8" customFormat="1" ht="24" customHeight="1" spans="1:9">
      <c r="A102" s="282" t="s">
        <v>1369</v>
      </c>
      <c r="B102" s="278">
        <v>53</v>
      </c>
      <c r="C102" s="281">
        <v>48</v>
      </c>
      <c r="D102" s="281"/>
      <c r="E102" s="281">
        <v>48</v>
      </c>
      <c r="F102" s="281"/>
      <c r="G102" s="281">
        <v>5</v>
      </c>
      <c r="H102" s="281"/>
      <c r="I102" s="286"/>
    </row>
    <row r="103" s="8" customFormat="1" ht="24" customHeight="1" spans="1:9">
      <c r="A103" s="282" t="s">
        <v>1370</v>
      </c>
      <c r="B103" s="278">
        <v>102</v>
      </c>
      <c r="C103" s="281">
        <v>59</v>
      </c>
      <c r="D103" s="281"/>
      <c r="E103" s="281">
        <v>59</v>
      </c>
      <c r="F103" s="281"/>
      <c r="G103" s="281">
        <v>43</v>
      </c>
      <c r="H103" s="281"/>
      <c r="I103" s="286"/>
    </row>
    <row r="104" s="8" customFormat="1" ht="24" customHeight="1" spans="1:9">
      <c r="A104" s="282" t="s">
        <v>1371</v>
      </c>
      <c r="B104" s="278">
        <v>6</v>
      </c>
      <c r="C104" s="281">
        <v>5</v>
      </c>
      <c r="D104" s="281">
        <v>5</v>
      </c>
      <c r="E104" s="281"/>
      <c r="F104" s="281"/>
      <c r="G104" s="281">
        <v>1</v>
      </c>
      <c r="H104" s="281"/>
      <c r="I104" s="286"/>
    </row>
    <row r="105" s="8" customFormat="1" ht="24" customHeight="1" spans="1:9">
      <c r="A105" s="282" t="s">
        <v>1372</v>
      </c>
      <c r="B105" s="278">
        <v>7</v>
      </c>
      <c r="C105" s="281">
        <v>7</v>
      </c>
      <c r="D105" s="281">
        <v>7</v>
      </c>
      <c r="E105" s="281"/>
      <c r="F105" s="281"/>
      <c r="G105" s="281"/>
      <c r="H105" s="281"/>
      <c r="I105" s="286"/>
    </row>
    <row r="106" s="8" customFormat="1" ht="24" customHeight="1" spans="1:9">
      <c r="A106" s="282" t="s">
        <v>1373</v>
      </c>
      <c r="B106" s="278">
        <v>11</v>
      </c>
      <c r="C106" s="281">
        <v>6</v>
      </c>
      <c r="D106" s="281"/>
      <c r="E106" s="281">
        <v>6</v>
      </c>
      <c r="F106" s="281"/>
      <c r="G106" s="281">
        <v>5</v>
      </c>
      <c r="H106" s="281"/>
      <c r="I106" s="286"/>
    </row>
    <row r="107" s="8" customFormat="1" ht="24" customHeight="1" spans="1:9">
      <c r="A107" s="282" t="s">
        <v>1374</v>
      </c>
      <c r="B107" s="278">
        <v>12</v>
      </c>
      <c r="C107" s="281">
        <v>8</v>
      </c>
      <c r="D107" s="281"/>
      <c r="E107" s="281">
        <v>8</v>
      </c>
      <c r="F107" s="281"/>
      <c r="G107" s="281">
        <v>4</v>
      </c>
      <c r="H107" s="281"/>
      <c r="I107" s="286"/>
    </row>
    <row r="108" s="8" customFormat="1" ht="24" customHeight="1" spans="1:9">
      <c r="A108" s="282" t="s">
        <v>1375</v>
      </c>
      <c r="B108" s="278">
        <v>10</v>
      </c>
      <c r="C108" s="281">
        <v>10</v>
      </c>
      <c r="D108" s="281"/>
      <c r="E108" s="281">
        <v>10</v>
      </c>
      <c r="F108" s="281"/>
      <c r="G108" s="281"/>
      <c r="H108" s="281"/>
      <c r="I108" s="286"/>
    </row>
    <row r="109" s="8" customFormat="1" ht="24" customHeight="1" spans="1:9">
      <c r="A109" s="282" t="s">
        <v>1376</v>
      </c>
      <c r="B109" s="278">
        <v>6</v>
      </c>
      <c r="C109" s="281">
        <v>6</v>
      </c>
      <c r="D109" s="281">
        <v>6</v>
      </c>
      <c r="E109" s="281"/>
      <c r="F109" s="281"/>
      <c r="G109" s="281"/>
      <c r="H109" s="281"/>
      <c r="I109" s="286"/>
    </row>
    <row r="110" s="8" customFormat="1" ht="24" customHeight="1" spans="1:9">
      <c r="A110" s="282" t="s">
        <v>1377</v>
      </c>
      <c r="B110" s="278">
        <v>348</v>
      </c>
      <c r="C110" s="281">
        <v>169</v>
      </c>
      <c r="D110" s="281">
        <v>41</v>
      </c>
      <c r="E110" s="281">
        <v>128</v>
      </c>
      <c r="F110" s="281">
        <v>1</v>
      </c>
      <c r="G110" s="281">
        <v>164</v>
      </c>
      <c r="H110" s="281"/>
      <c r="I110" s="286">
        <v>14</v>
      </c>
    </row>
    <row r="111" s="8" customFormat="1" ht="24" customHeight="1" spans="1:9">
      <c r="A111" s="282" t="s">
        <v>1378</v>
      </c>
      <c r="B111" s="278">
        <v>22</v>
      </c>
      <c r="C111" s="281">
        <v>11</v>
      </c>
      <c r="D111" s="281">
        <v>8</v>
      </c>
      <c r="E111" s="281">
        <v>3</v>
      </c>
      <c r="F111" s="281"/>
      <c r="G111" s="281">
        <v>10</v>
      </c>
      <c r="H111" s="281"/>
      <c r="I111" s="286">
        <v>1</v>
      </c>
    </row>
    <row r="112" s="8" customFormat="1" ht="24" customHeight="1" spans="1:9">
      <c r="A112" s="282" t="s">
        <v>1379</v>
      </c>
      <c r="B112" s="278">
        <v>86</v>
      </c>
      <c r="C112" s="281">
        <v>51</v>
      </c>
      <c r="D112" s="281">
        <v>8</v>
      </c>
      <c r="E112" s="281">
        <v>43</v>
      </c>
      <c r="F112" s="281">
        <v>1</v>
      </c>
      <c r="G112" s="281">
        <v>31</v>
      </c>
      <c r="H112" s="281"/>
      <c r="I112" s="286">
        <v>3</v>
      </c>
    </row>
    <row r="113" s="8" customFormat="1" ht="24" customHeight="1" spans="1:9">
      <c r="A113" s="282" t="s">
        <v>1380</v>
      </c>
      <c r="B113" s="278">
        <v>23</v>
      </c>
      <c r="C113" s="281">
        <v>17</v>
      </c>
      <c r="D113" s="281">
        <v>17</v>
      </c>
      <c r="E113" s="281"/>
      <c r="F113" s="281"/>
      <c r="G113" s="281">
        <v>6</v>
      </c>
      <c r="H113" s="281"/>
      <c r="I113" s="286"/>
    </row>
    <row r="114" s="8" customFormat="1" ht="24" customHeight="1" spans="1:9">
      <c r="A114" s="282" t="s">
        <v>1381</v>
      </c>
      <c r="B114" s="278">
        <v>73</v>
      </c>
      <c r="C114" s="281">
        <v>25</v>
      </c>
      <c r="D114" s="281">
        <v>18</v>
      </c>
      <c r="E114" s="281">
        <v>7</v>
      </c>
      <c r="F114" s="281">
        <v>1</v>
      </c>
      <c r="G114" s="281">
        <v>38</v>
      </c>
      <c r="H114" s="281"/>
      <c r="I114" s="286">
        <v>9</v>
      </c>
    </row>
    <row r="115" s="8" customFormat="1" ht="24" customHeight="1" spans="1:9">
      <c r="A115" s="282" t="s">
        <v>1382</v>
      </c>
      <c r="B115" s="278">
        <v>180</v>
      </c>
      <c r="C115" s="281">
        <v>75</v>
      </c>
      <c r="D115" s="281">
        <v>14</v>
      </c>
      <c r="E115" s="281">
        <v>61</v>
      </c>
      <c r="F115" s="281"/>
      <c r="G115" s="281">
        <v>97</v>
      </c>
      <c r="H115" s="281"/>
      <c r="I115" s="286">
        <v>8</v>
      </c>
    </row>
    <row r="116" s="8" customFormat="1" ht="24" customHeight="1" spans="1:9">
      <c r="A116" s="282" t="s">
        <v>1383</v>
      </c>
      <c r="B116" s="278">
        <v>109</v>
      </c>
      <c r="C116" s="281">
        <v>61</v>
      </c>
      <c r="D116" s="281">
        <v>11</v>
      </c>
      <c r="E116" s="281">
        <v>50</v>
      </c>
      <c r="F116" s="281"/>
      <c r="G116" s="281">
        <v>41</v>
      </c>
      <c r="H116" s="281"/>
      <c r="I116" s="286">
        <v>7</v>
      </c>
    </row>
    <row r="117" s="8" customFormat="1" ht="24" customHeight="1" spans="1:9">
      <c r="A117" s="282" t="s">
        <v>1384</v>
      </c>
      <c r="B117" s="278">
        <v>128</v>
      </c>
      <c r="C117" s="281">
        <v>77</v>
      </c>
      <c r="D117" s="281">
        <v>36</v>
      </c>
      <c r="E117" s="281">
        <v>41</v>
      </c>
      <c r="F117" s="281"/>
      <c r="G117" s="281">
        <v>46</v>
      </c>
      <c r="H117" s="281"/>
      <c r="I117" s="286">
        <v>5</v>
      </c>
    </row>
    <row r="118" s="8" customFormat="1" ht="24" customHeight="1" spans="1:9">
      <c r="A118" s="282" t="s">
        <v>1385</v>
      </c>
      <c r="B118" s="278">
        <v>174</v>
      </c>
      <c r="C118" s="281">
        <v>101</v>
      </c>
      <c r="D118" s="281">
        <v>30</v>
      </c>
      <c r="E118" s="281">
        <v>71</v>
      </c>
      <c r="F118" s="281"/>
      <c r="G118" s="281">
        <v>64</v>
      </c>
      <c r="H118" s="281">
        <v>9</v>
      </c>
      <c r="I118" s="286"/>
    </row>
    <row r="119" s="8" customFormat="1" ht="24" customHeight="1" spans="1:9">
      <c r="A119" s="282" t="s">
        <v>1386</v>
      </c>
      <c r="B119" s="278">
        <v>1572</v>
      </c>
      <c r="C119" s="281">
        <v>185</v>
      </c>
      <c r="D119" s="281"/>
      <c r="E119" s="281">
        <v>185</v>
      </c>
      <c r="F119" s="281"/>
      <c r="G119" s="281">
        <v>687</v>
      </c>
      <c r="H119" s="281">
        <v>700</v>
      </c>
      <c r="I119" s="286"/>
    </row>
    <row r="120" s="8" customFormat="1" ht="24" customHeight="1" spans="1:9">
      <c r="A120" s="282" t="s">
        <v>1387</v>
      </c>
      <c r="B120" s="278">
        <v>426</v>
      </c>
      <c r="C120" s="281">
        <v>139</v>
      </c>
      <c r="D120" s="281"/>
      <c r="E120" s="281">
        <v>139</v>
      </c>
      <c r="F120" s="281"/>
      <c r="G120" s="281">
        <v>191</v>
      </c>
      <c r="H120" s="281">
        <v>96</v>
      </c>
      <c r="I120" s="286"/>
    </row>
    <row r="121" s="8" customFormat="1" ht="24" customHeight="1" spans="1:9">
      <c r="A121" s="282" t="s">
        <v>1388</v>
      </c>
      <c r="B121" s="278">
        <v>11</v>
      </c>
      <c r="C121" s="281">
        <v>11</v>
      </c>
      <c r="D121" s="281">
        <v>9</v>
      </c>
      <c r="E121" s="281">
        <v>2</v>
      </c>
      <c r="F121" s="281"/>
      <c r="G121" s="281"/>
      <c r="H121" s="281"/>
      <c r="I121" s="286"/>
    </row>
    <row r="122" s="8" customFormat="1" ht="24" customHeight="1" spans="1:9">
      <c r="A122" s="282" t="s">
        <v>1389</v>
      </c>
      <c r="B122" s="278">
        <v>65</v>
      </c>
      <c r="C122" s="281">
        <v>9</v>
      </c>
      <c r="D122" s="281"/>
      <c r="E122" s="281">
        <v>9</v>
      </c>
      <c r="F122" s="281"/>
      <c r="G122" s="281">
        <v>26</v>
      </c>
      <c r="H122" s="281">
        <v>26</v>
      </c>
      <c r="I122" s="286">
        <v>4</v>
      </c>
    </row>
    <row r="123" s="8" customFormat="1" ht="24" customHeight="1" spans="1:9">
      <c r="A123" s="282" t="s">
        <v>1390</v>
      </c>
      <c r="B123" s="278">
        <v>424</v>
      </c>
      <c r="C123" s="281">
        <v>187</v>
      </c>
      <c r="D123" s="281">
        <v>99</v>
      </c>
      <c r="E123" s="281">
        <v>88</v>
      </c>
      <c r="F123" s="281"/>
      <c r="G123" s="281">
        <v>196</v>
      </c>
      <c r="H123" s="281">
        <v>27</v>
      </c>
      <c r="I123" s="286">
        <v>14</v>
      </c>
    </row>
    <row r="124" s="8" customFormat="1" ht="24" customHeight="1" spans="1:9">
      <c r="A124" s="282" t="s">
        <v>1391</v>
      </c>
      <c r="B124" s="278">
        <v>226</v>
      </c>
      <c r="C124" s="281">
        <v>110</v>
      </c>
      <c r="D124" s="281">
        <v>61</v>
      </c>
      <c r="E124" s="281">
        <v>49</v>
      </c>
      <c r="F124" s="281"/>
      <c r="G124" s="281">
        <v>81</v>
      </c>
      <c r="H124" s="281">
        <v>23</v>
      </c>
      <c r="I124" s="286">
        <v>12</v>
      </c>
    </row>
    <row r="125" s="8" customFormat="1" ht="24" customHeight="1" spans="1:9">
      <c r="A125" s="282" t="s">
        <v>1392</v>
      </c>
      <c r="B125" s="278">
        <v>129</v>
      </c>
      <c r="C125" s="281">
        <v>70</v>
      </c>
      <c r="D125" s="281">
        <v>36</v>
      </c>
      <c r="E125" s="281">
        <v>34</v>
      </c>
      <c r="F125" s="281"/>
      <c r="G125" s="281">
        <v>38</v>
      </c>
      <c r="H125" s="281">
        <v>8</v>
      </c>
      <c r="I125" s="286">
        <v>13</v>
      </c>
    </row>
    <row r="126" s="8" customFormat="1" ht="24" customHeight="1" spans="1:9">
      <c r="A126" s="282" t="s">
        <v>1393</v>
      </c>
      <c r="B126" s="278">
        <v>118</v>
      </c>
      <c r="C126" s="281">
        <v>65</v>
      </c>
      <c r="D126" s="281">
        <v>36</v>
      </c>
      <c r="E126" s="281">
        <v>29</v>
      </c>
      <c r="F126" s="281"/>
      <c r="G126" s="281">
        <v>33</v>
      </c>
      <c r="H126" s="281">
        <v>12</v>
      </c>
      <c r="I126" s="286">
        <v>8</v>
      </c>
    </row>
    <row r="127" s="8" customFormat="1" ht="24" customHeight="1" spans="1:9">
      <c r="A127" s="282" t="s">
        <v>1394</v>
      </c>
      <c r="B127" s="278">
        <v>270</v>
      </c>
      <c r="C127" s="281">
        <v>107</v>
      </c>
      <c r="D127" s="281">
        <v>54</v>
      </c>
      <c r="E127" s="281">
        <v>53</v>
      </c>
      <c r="F127" s="281"/>
      <c r="G127" s="281">
        <v>107</v>
      </c>
      <c r="H127" s="281">
        <v>33</v>
      </c>
      <c r="I127" s="286">
        <v>23</v>
      </c>
    </row>
    <row r="128" s="8" customFormat="1" ht="24" customHeight="1" spans="1:9">
      <c r="A128" s="282" t="s">
        <v>1395</v>
      </c>
      <c r="B128" s="278">
        <v>223</v>
      </c>
      <c r="C128" s="281">
        <v>109</v>
      </c>
      <c r="D128" s="281">
        <v>58</v>
      </c>
      <c r="E128" s="281">
        <v>51</v>
      </c>
      <c r="F128" s="281"/>
      <c r="G128" s="281">
        <v>70</v>
      </c>
      <c r="H128" s="281">
        <v>29</v>
      </c>
      <c r="I128" s="286">
        <v>15</v>
      </c>
    </row>
    <row r="129" s="8" customFormat="1" ht="24" customHeight="1" spans="1:9">
      <c r="A129" s="282" t="s">
        <v>1396</v>
      </c>
      <c r="B129" s="278">
        <v>169</v>
      </c>
      <c r="C129" s="281">
        <v>82</v>
      </c>
      <c r="D129" s="281">
        <v>44</v>
      </c>
      <c r="E129" s="281">
        <v>38</v>
      </c>
      <c r="F129" s="281"/>
      <c r="G129" s="281">
        <v>56</v>
      </c>
      <c r="H129" s="281">
        <v>31</v>
      </c>
      <c r="I129" s="286">
        <v>0</v>
      </c>
    </row>
    <row r="130" s="8" customFormat="1" ht="24" customHeight="1" spans="1:9">
      <c r="A130" s="282" t="s">
        <v>1397</v>
      </c>
      <c r="B130" s="278">
        <v>88</v>
      </c>
      <c r="C130" s="281">
        <v>65</v>
      </c>
      <c r="D130" s="281">
        <v>32</v>
      </c>
      <c r="E130" s="281">
        <v>33</v>
      </c>
      <c r="F130" s="281"/>
      <c r="G130" s="281">
        <v>15</v>
      </c>
      <c r="H130" s="281">
        <v>5</v>
      </c>
      <c r="I130" s="286">
        <v>3</v>
      </c>
    </row>
    <row r="131" s="8" customFormat="1" ht="24" customHeight="1" spans="1:9">
      <c r="A131" s="282" t="s">
        <v>1398</v>
      </c>
      <c r="B131" s="278">
        <v>275</v>
      </c>
      <c r="C131" s="281">
        <v>114</v>
      </c>
      <c r="D131" s="281">
        <v>56</v>
      </c>
      <c r="E131" s="281">
        <v>58</v>
      </c>
      <c r="F131" s="281"/>
      <c r="G131" s="281">
        <v>94</v>
      </c>
      <c r="H131" s="281">
        <v>39</v>
      </c>
      <c r="I131" s="286">
        <v>28</v>
      </c>
    </row>
    <row r="132" s="8" customFormat="1" ht="24" customHeight="1" spans="1:9">
      <c r="A132" s="282" t="s">
        <v>1399</v>
      </c>
      <c r="B132" s="278">
        <v>214</v>
      </c>
      <c r="C132" s="281">
        <v>110</v>
      </c>
      <c r="D132" s="281">
        <v>52</v>
      </c>
      <c r="E132" s="281">
        <v>58</v>
      </c>
      <c r="F132" s="281"/>
      <c r="G132" s="281">
        <v>78</v>
      </c>
      <c r="H132" s="281">
        <v>13</v>
      </c>
      <c r="I132" s="286">
        <v>13</v>
      </c>
    </row>
    <row r="133" s="8" customFormat="1" ht="24" customHeight="1" spans="1:9">
      <c r="A133" s="282" t="s">
        <v>1400</v>
      </c>
      <c r="B133" s="278">
        <v>237</v>
      </c>
      <c r="C133" s="281">
        <v>114</v>
      </c>
      <c r="D133" s="281">
        <v>54</v>
      </c>
      <c r="E133" s="281">
        <v>60</v>
      </c>
      <c r="F133" s="281"/>
      <c r="G133" s="281">
        <v>83</v>
      </c>
      <c r="H133" s="281">
        <v>26</v>
      </c>
      <c r="I133" s="286">
        <v>14</v>
      </c>
    </row>
    <row r="134" s="8" customFormat="1" ht="24" customHeight="1" spans="1:9">
      <c r="A134" s="287" t="s">
        <v>1401</v>
      </c>
      <c r="B134" s="288">
        <v>124</v>
      </c>
      <c r="C134" s="289">
        <v>79</v>
      </c>
      <c r="D134" s="289">
        <v>36</v>
      </c>
      <c r="E134" s="289">
        <v>43</v>
      </c>
      <c r="F134" s="289"/>
      <c r="G134" s="289">
        <v>43</v>
      </c>
      <c r="H134" s="289"/>
      <c r="I134" s="292">
        <v>2</v>
      </c>
    </row>
    <row r="135" s="272" customFormat="1" ht="14.25" spans="1:9">
      <c r="A135" s="290"/>
      <c r="B135" s="291"/>
      <c r="D135" s="290"/>
      <c r="E135" s="291"/>
      <c r="F135" s="291"/>
      <c r="G135" s="291"/>
      <c r="I135" s="291"/>
    </row>
  </sheetData>
  <mergeCells count="3">
    <mergeCell ref="A2:I2"/>
    <mergeCell ref="B4:I4"/>
    <mergeCell ref="A4:A5"/>
  </mergeCells>
  <pageMargins left="0.751388888888889" right="0.751388888888889" top="0.802777777777778" bottom="0.605555555555556" header="0.511805555555556" footer="0.511805555555556"/>
  <pageSetup paperSize="9" scale="94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0"/>
  <sheetViews>
    <sheetView workbookViewId="0">
      <pane xSplit="2" ySplit="7" topLeftCell="C268" activePane="bottomRight" state="frozen"/>
      <selection/>
      <selection pane="topRight"/>
      <selection pane="bottomLeft"/>
      <selection pane="bottomRight" activeCell="H268" sqref="H268"/>
    </sheetView>
  </sheetViews>
  <sheetFormatPr defaultColWidth="8" defaultRowHeight="14.25" customHeight="1" outlineLevelCol="7"/>
  <cols>
    <col min="1" max="1" width="8" style="255"/>
    <col min="2" max="2" width="21.625" style="255" customWidth="1"/>
    <col min="3" max="3" width="10.75" style="255" customWidth="1"/>
    <col min="4" max="4" width="13.25" style="255" customWidth="1"/>
    <col min="5" max="5" width="11.125" style="255" customWidth="1"/>
    <col min="6" max="6" width="12.25" style="255" customWidth="1"/>
    <col min="7" max="8" width="11.375" style="255" customWidth="1"/>
    <col min="9" max="16383" width="8" style="256"/>
  </cols>
  <sheetData>
    <row r="1" s="255" customFormat="1" ht="19.9" customHeight="1" spans="1:8">
      <c r="A1" s="257" t="s">
        <v>1402</v>
      </c>
      <c r="B1" s="257"/>
      <c r="C1" s="257"/>
      <c r="D1" s="257"/>
      <c r="E1" s="257"/>
      <c r="F1" s="257"/>
      <c r="G1" s="257"/>
      <c r="H1" s="257"/>
    </row>
    <row r="2" s="255" customFormat="1" ht="26" customHeight="1" spans="1:8">
      <c r="A2" s="258" t="s">
        <v>1403</v>
      </c>
      <c r="B2" s="258"/>
      <c r="C2" s="258"/>
      <c r="D2" s="258"/>
      <c r="E2" s="258"/>
      <c r="F2" s="258"/>
      <c r="G2" s="258"/>
      <c r="H2" s="258"/>
    </row>
    <row r="3" s="255" customFormat="1" ht="15.05" customHeight="1" spans="1:8">
      <c r="A3" s="259" t="s">
        <v>2</v>
      </c>
      <c r="B3" s="259"/>
      <c r="C3" s="259"/>
      <c r="D3" s="259"/>
      <c r="E3" s="259"/>
      <c r="F3" s="259"/>
      <c r="G3" s="259"/>
      <c r="H3" s="259"/>
    </row>
    <row r="4" s="255" customFormat="1" ht="25" customHeight="1" spans="1:8">
      <c r="A4" s="260" t="s">
        <v>1404</v>
      </c>
      <c r="B4" s="260"/>
      <c r="C4" s="260" t="s">
        <v>1405</v>
      </c>
      <c r="D4" s="261" t="s">
        <v>1406</v>
      </c>
      <c r="E4" s="261"/>
      <c r="F4" s="261"/>
      <c r="G4" s="261"/>
      <c r="H4" s="261"/>
    </row>
    <row r="5" s="255" customFormat="1" ht="25" customHeight="1" spans="1:8">
      <c r="A5" s="260" t="s">
        <v>1407</v>
      </c>
      <c r="B5" s="260" t="s">
        <v>134</v>
      </c>
      <c r="C5" s="260"/>
      <c r="D5" s="262" t="s">
        <v>1408</v>
      </c>
      <c r="E5" s="263"/>
      <c r="F5" s="263"/>
      <c r="G5" s="264"/>
      <c r="H5" s="265" t="s">
        <v>1409</v>
      </c>
    </row>
    <row r="6" s="255" customFormat="1" ht="25" customHeight="1" spans="1:8">
      <c r="A6" s="260"/>
      <c r="B6" s="260"/>
      <c r="C6" s="260"/>
      <c r="D6" s="266" t="s">
        <v>1097</v>
      </c>
      <c r="E6" s="267" t="s">
        <v>1410</v>
      </c>
      <c r="F6" s="267" t="s">
        <v>1411</v>
      </c>
      <c r="G6" s="267" t="s">
        <v>1412</v>
      </c>
      <c r="H6" s="265"/>
    </row>
    <row r="7" s="255" customFormat="1" ht="27.85" customHeight="1" spans="1:8">
      <c r="A7" s="260" t="s">
        <v>1413</v>
      </c>
      <c r="B7" s="260"/>
      <c r="C7" s="268">
        <v>378617.997934</v>
      </c>
      <c r="D7" s="268">
        <v>303233</v>
      </c>
      <c r="E7" s="268">
        <f>SUM(E8:E280)</f>
        <v>286293.087264</v>
      </c>
      <c r="F7" s="268">
        <f>SUM(F8:F280)</f>
        <v>14330.14817</v>
      </c>
      <c r="G7" s="268">
        <v>2609.76</v>
      </c>
      <c r="H7" s="268">
        <v>75385</v>
      </c>
    </row>
    <row r="8" s="255" customFormat="1" ht="23.35" customHeight="1" spans="1:8">
      <c r="A8" s="269" t="s">
        <v>1414</v>
      </c>
      <c r="B8" s="269" t="s">
        <v>1274</v>
      </c>
      <c r="C8" s="270">
        <f>D8+H8</f>
        <v>717.136907</v>
      </c>
      <c r="D8" s="270">
        <f>SUM(E8:G8)</f>
        <v>717.136907</v>
      </c>
      <c r="E8" s="270">
        <v>717.136907</v>
      </c>
      <c r="F8" s="270"/>
      <c r="G8" s="270"/>
      <c r="H8" s="270"/>
    </row>
    <row r="9" s="255" customFormat="1" ht="23.35" customHeight="1" spans="1:8">
      <c r="A9" s="269" t="s">
        <v>1415</v>
      </c>
      <c r="B9" s="269" t="s">
        <v>1275</v>
      </c>
      <c r="C9" s="270">
        <f t="shared" ref="C9:C72" si="0">D9+H9</f>
        <v>540.486559</v>
      </c>
      <c r="D9" s="270">
        <f t="shared" ref="D9:D72" si="1">SUM(E9:G9)</f>
        <v>540.486559</v>
      </c>
      <c r="E9" s="270">
        <v>540.486559</v>
      </c>
      <c r="F9" s="270"/>
      <c r="G9" s="270"/>
      <c r="H9" s="270"/>
    </row>
    <row r="10" s="255" customFormat="1" ht="23.35" customHeight="1" spans="1:8">
      <c r="A10" s="269" t="s">
        <v>1416</v>
      </c>
      <c r="B10" s="269" t="s">
        <v>1276</v>
      </c>
      <c r="C10" s="270">
        <f t="shared" si="0"/>
        <v>612.492852</v>
      </c>
      <c r="D10" s="270">
        <f t="shared" si="1"/>
        <v>612.492852</v>
      </c>
      <c r="E10" s="270">
        <f>610.492852+2</f>
        <v>612.492852</v>
      </c>
      <c r="F10" s="270"/>
      <c r="G10" s="270"/>
      <c r="H10" s="270"/>
    </row>
    <row r="11" s="255" customFormat="1" ht="23.35" customHeight="1" spans="1:8">
      <c r="A11" s="269" t="s">
        <v>1417</v>
      </c>
      <c r="B11" s="269" t="s">
        <v>1277</v>
      </c>
      <c r="C11" s="270">
        <f t="shared" si="0"/>
        <v>83.145423</v>
      </c>
      <c r="D11" s="270">
        <f t="shared" si="1"/>
        <v>83.145423</v>
      </c>
      <c r="E11" s="270">
        <v>83.145423</v>
      </c>
      <c r="F11" s="270"/>
      <c r="G11" s="270"/>
      <c r="H11" s="270"/>
    </row>
    <row r="12" s="255" customFormat="1" ht="23.35" customHeight="1" spans="1:8">
      <c r="A12" s="269" t="s">
        <v>1418</v>
      </c>
      <c r="B12" s="269" t="s">
        <v>1286</v>
      </c>
      <c r="C12" s="270">
        <f t="shared" si="0"/>
        <v>706.784258</v>
      </c>
      <c r="D12" s="270">
        <f t="shared" si="1"/>
        <v>706.784258</v>
      </c>
      <c r="E12" s="270">
        <f>696.784258+10</f>
        <v>706.784258</v>
      </c>
      <c r="F12" s="270"/>
      <c r="G12" s="270"/>
      <c r="H12" s="270"/>
    </row>
    <row r="13" s="255" customFormat="1" ht="23.35" customHeight="1" spans="1:8">
      <c r="A13" s="269" t="s">
        <v>1419</v>
      </c>
      <c r="B13" s="269" t="s">
        <v>1420</v>
      </c>
      <c r="C13" s="270">
        <f t="shared" si="0"/>
        <v>1680.396633</v>
      </c>
      <c r="D13" s="270">
        <f t="shared" si="1"/>
        <v>1680.396633</v>
      </c>
      <c r="E13" s="270">
        <v>1520.396633</v>
      </c>
      <c r="F13" s="270">
        <v>160</v>
      </c>
      <c r="G13" s="270"/>
      <c r="H13" s="270"/>
    </row>
    <row r="14" s="255" customFormat="1" ht="23.35" customHeight="1" spans="1:8">
      <c r="A14" s="269" t="s">
        <v>1421</v>
      </c>
      <c r="B14" s="269" t="s">
        <v>1422</v>
      </c>
      <c r="C14" s="270">
        <f t="shared" si="0"/>
        <v>122.971765</v>
      </c>
      <c r="D14" s="270">
        <f t="shared" si="1"/>
        <v>122.971765</v>
      </c>
      <c r="E14" s="270">
        <v>122.971765</v>
      </c>
      <c r="F14" s="270"/>
      <c r="G14" s="270"/>
      <c r="H14" s="270"/>
    </row>
    <row r="15" s="255" customFormat="1" ht="23.35" customHeight="1" spans="1:8">
      <c r="A15" s="269" t="s">
        <v>1423</v>
      </c>
      <c r="B15" s="269" t="s">
        <v>1424</v>
      </c>
      <c r="C15" s="270">
        <f t="shared" si="0"/>
        <v>97.2413</v>
      </c>
      <c r="D15" s="270">
        <f t="shared" si="1"/>
        <v>97.2413</v>
      </c>
      <c r="E15" s="270">
        <v>97.2413</v>
      </c>
      <c r="F15" s="270"/>
      <c r="G15" s="270"/>
      <c r="H15" s="270"/>
    </row>
    <row r="16" s="255" customFormat="1" ht="23.35" customHeight="1" spans="1:8">
      <c r="A16" s="269" t="s">
        <v>1425</v>
      </c>
      <c r="B16" s="269" t="s">
        <v>1426</v>
      </c>
      <c r="C16" s="270">
        <f t="shared" si="0"/>
        <v>89.662787</v>
      </c>
      <c r="D16" s="270">
        <f t="shared" si="1"/>
        <v>89.662787</v>
      </c>
      <c r="E16" s="270">
        <v>89.662787</v>
      </c>
      <c r="F16" s="270"/>
      <c r="G16" s="270"/>
      <c r="H16" s="270"/>
    </row>
    <row r="17" s="255" customFormat="1" ht="23.35" customHeight="1" spans="1:8">
      <c r="A17" s="269" t="s">
        <v>1427</v>
      </c>
      <c r="B17" s="269" t="s">
        <v>1428</v>
      </c>
      <c r="C17" s="270">
        <f t="shared" si="0"/>
        <v>118.89815</v>
      </c>
      <c r="D17" s="270">
        <f t="shared" si="1"/>
        <v>118.89815</v>
      </c>
      <c r="E17" s="270">
        <v>118.89815</v>
      </c>
      <c r="F17" s="270"/>
      <c r="G17" s="270"/>
      <c r="H17" s="270"/>
    </row>
    <row r="18" s="255" customFormat="1" ht="23.35" customHeight="1" spans="1:8">
      <c r="A18" s="269" t="s">
        <v>1429</v>
      </c>
      <c r="B18" s="269" t="s">
        <v>1294</v>
      </c>
      <c r="C18" s="270">
        <f t="shared" si="0"/>
        <v>271.813072</v>
      </c>
      <c r="D18" s="270">
        <f t="shared" si="1"/>
        <v>271.813072</v>
      </c>
      <c r="E18" s="270">
        <v>271.813072</v>
      </c>
      <c r="F18" s="270"/>
      <c r="G18" s="270"/>
      <c r="H18" s="270"/>
    </row>
    <row r="19" s="255" customFormat="1" ht="23.35" customHeight="1" spans="1:8">
      <c r="A19" s="269" t="s">
        <v>1430</v>
      </c>
      <c r="B19" s="269" t="s">
        <v>1431</v>
      </c>
      <c r="C19" s="270">
        <f t="shared" si="0"/>
        <v>3279.5</v>
      </c>
      <c r="D19" s="270">
        <f t="shared" si="1"/>
        <v>3279.5</v>
      </c>
      <c r="E19" s="270">
        <v>3279.5</v>
      </c>
      <c r="F19" s="270"/>
      <c r="G19" s="270"/>
      <c r="H19" s="270"/>
    </row>
    <row r="20" s="255" customFormat="1" ht="23.35" customHeight="1" spans="1:8">
      <c r="A20" s="269" t="s">
        <v>1432</v>
      </c>
      <c r="B20" s="269" t="s">
        <v>1433</v>
      </c>
      <c r="C20" s="270">
        <f t="shared" si="0"/>
        <v>3640.352879</v>
      </c>
      <c r="D20" s="270">
        <f t="shared" si="1"/>
        <v>3640.352879</v>
      </c>
      <c r="E20" s="270">
        <v>3640.352879</v>
      </c>
      <c r="F20" s="270"/>
      <c r="G20" s="270"/>
      <c r="H20" s="270"/>
    </row>
    <row r="21" s="255" customFormat="1" ht="23.35" customHeight="1" spans="1:8">
      <c r="A21" s="269" t="s">
        <v>1434</v>
      </c>
      <c r="B21" s="269" t="s">
        <v>1435</v>
      </c>
      <c r="C21" s="270">
        <f t="shared" si="0"/>
        <v>2189.898325</v>
      </c>
      <c r="D21" s="270">
        <f t="shared" si="1"/>
        <v>2189.898325</v>
      </c>
      <c r="E21" s="270">
        <v>2189.898325</v>
      </c>
      <c r="F21" s="270"/>
      <c r="G21" s="270"/>
      <c r="H21" s="270"/>
    </row>
    <row r="22" s="255" customFormat="1" ht="23.35" customHeight="1" spans="1:8">
      <c r="A22" s="269" t="s">
        <v>1436</v>
      </c>
      <c r="B22" s="269" t="s">
        <v>1437</v>
      </c>
      <c r="C22" s="270">
        <f t="shared" si="0"/>
        <v>2340.149702</v>
      </c>
      <c r="D22" s="270">
        <f t="shared" si="1"/>
        <v>2340.149702</v>
      </c>
      <c r="E22" s="270">
        <v>2340.149702</v>
      </c>
      <c r="F22" s="270"/>
      <c r="G22" s="270"/>
      <c r="H22" s="270"/>
    </row>
    <row r="23" s="255" customFormat="1" ht="23.35" customHeight="1" spans="1:8">
      <c r="A23" s="269" t="s">
        <v>1438</v>
      </c>
      <c r="B23" s="269" t="s">
        <v>1439</v>
      </c>
      <c r="C23" s="270">
        <f t="shared" si="0"/>
        <v>1257.79478</v>
      </c>
      <c r="D23" s="270">
        <f t="shared" si="1"/>
        <v>1257.79478</v>
      </c>
      <c r="E23" s="270">
        <v>1257.79478</v>
      </c>
      <c r="F23" s="270"/>
      <c r="G23" s="270"/>
      <c r="H23" s="270"/>
    </row>
    <row r="24" s="255" customFormat="1" ht="23.35" customHeight="1" spans="1:8">
      <c r="A24" s="269" t="s">
        <v>1440</v>
      </c>
      <c r="B24" s="269" t="s">
        <v>1441</v>
      </c>
      <c r="C24" s="270">
        <f t="shared" si="0"/>
        <v>1139.549223</v>
      </c>
      <c r="D24" s="270">
        <f t="shared" si="1"/>
        <v>1139.549223</v>
      </c>
      <c r="E24" s="270">
        <v>1139.549223</v>
      </c>
      <c r="F24" s="270"/>
      <c r="G24" s="270"/>
      <c r="H24" s="270"/>
    </row>
    <row r="25" s="255" customFormat="1" ht="23.35" customHeight="1" spans="1:8">
      <c r="A25" s="269" t="s">
        <v>1442</v>
      </c>
      <c r="B25" s="269" t="s">
        <v>1443</v>
      </c>
      <c r="C25" s="270">
        <f t="shared" si="0"/>
        <v>2216.333762</v>
      </c>
      <c r="D25" s="270">
        <f t="shared" si="1"/>
        <v>2216.333762</v>
      </c>
      <c r="E25" s="270">
        <v>2216.333762</v>
      </c>
      <c r="F25" s="270"/>
      <c r="G25" s="270"/>
      <c r="H25" s="270"/>
    </row>
    <row r="26" s="255" customFormat="1" ht="23.35" customHeight="1" spans="1:8">
      <c r="A26" s="269" t="s">
        <v>1444</v>
      </c>
      <c r="B26" s="269" t="s">
        <v>1445</v>
      </c>
      <c r="C26" s="270">
        <f t="shared" si="0"/>
        <v>303.244722</v>
      </c>
      <c r="D26" s="270">
        <f t="shared" si="1"/>
        <v>303.244722</v>
      </c>
      <c r="E26" s="270">
        <v>303.244722</v>
      </c>
      <c r="F26" s="270"/>
      <c r="G26" s="270"/>
      <c r="H26" s="270"/>
    </row>
    <row r="27" s="255" customFormat="1" ht="23.35" customHeight="1" spans="1:8">
      <c r="A27" s="269" t="s">
        <v>1446</v>
      </c>
      <c r="B27" s="269" t="s">
        <v>1447</v>
      </c>
      <c r="C27" s="270">
        <f t="shared" si="0"/>
        <v>2430.852966</v>
      </c>
      <c r="D27" s="270">
        <f t="shared" si="1"/>
        <v>2430.852966</v>
      </c>
      <c r="E27" s="270">
        <v>2430.852966</v>
      </c>
      <c r="F27" s="270"/>
      <c r="G27" s="270"/>
      <c r="H27" s="270"/>
    </row>
    <row r="28" s="255" customFormat="1" ht="23.35" customHeight="1" spans="1:8">
      <c r="A28" s="269" t="s">
        <v>1448</v>
      </c>
      <c r="B28" s="269" t="s">
        <v>1449</v>
      </c>
      <c r="C28" s="270">
        <f t="shared" si="0"/>
        <v>576.244299</v>
      </c>
      <c r="D28" s="270">
        <f t="shared" si="1"/>
        <v>576.244299</v>
      </c>
      <c r="E28" s="270">
        <v>576.244299</v>
      </c>
      <c r="F28" s="270"/>
      <c r="G28" s="270"/>
      <c r="H28" s="270"/>
    </row>
    <row r="29" s="255" customFormat="1" ht="23.35" customHeight="1" spans="1:8">
      <c r="A29" s="269" t="s">
        <v>1450</v>
      </c>
      <c r="B29" s="269" t="s">
        <v>1451</v>
      </c>
      <c r="C29" s="270">
        <f t="shared" si="0"/>
        <v>181.920468</v>
      </c>
      <c r="D29" s="270">
        <f t="shared" si="1"/>
        <v>181.920468</v>
      </c>
      <c r="E29" s="270">
        <v>181.920468</v>
      </c>
      <c r="F29" s="270"/>
      <c r="G29" s="270"/>
      <c r="H29" s="270"/>
    </row>
    <row r="30" s="255" customFormat="1" ht="23.35" customHeight="1" spans="1:8">
      <c r="A30" s="269" t="s">
        <v>1452</v>
      </c>
      <c r="B30" s="269" t="s">
        <v>1453</v>
      </c>
      <c r="C30" s="270">
        <f t="shared" si="0"/>
        <v>452.501548</v>
      </c>
      <c r="D30" s="270">
        <f t="shared" si="1"/>
        <v>452.501548</v>
      </c>
      <c r="E30" s="270">
        <v>452.501548</v>
      </c>
      <c r="F30" s="270"/>
      <c r="G30" s="270"/>
      <c r="H30" s="270"/>
    </row>
    <row r="31" s="255" customFormat="1" ht="23.35" customHeight="1" spans="1:8">
      <c r="A31" s="269" t="s">
        <v>1454</v>
      </c>
      <c r="B31" s="269" t="s">
        <v>1455</v>
      </c>
      <c r="C31" s="270">
        <f t="shared" si="0"/>
        <v>182.089858</v>
      </c>
      <c r="D31" s="270">
        <f t="shared" si="1"/>
        <v>182.089858</v>
      </c>
      <c r="E31" s="270">
        <v>182.089858</v>
      </c>
      <c r="F31" s="270"/>
      <c r="G31" s="270"/>
      <c r="H31" s="270"/>
    </row>
    <row r="32" s="255" customFormat="1" ht="23.35" customHeight="1" spans="1:8">
      <c r="A32" s="269" t="s">
        <v>1456</v>
      </c>
      <c r="B32" s="269" t="s">
        <v>1457</v>
      </c>
      <c r="C32" s="270">
        <f t="shared" si="0"/>
        <v>188.961209</v>
      </c>
      <c r="D32" s="270">
        <f t="shared" si="1"/>
        <v>188.961209</v>
      </c>
      <c r="E32" s="270">
        <v>188.961209</v>
      </c>
      <c r="F32" s="270"/>
      <c r="G32" s="270"/>
      <c r="H32" s="270"/>
    </row>
    <row r="33" s="255" customFormat="1" ht="23.35" customHeight="1" spans="1:8">
      <c r="A33" s="269" t="s">
        <v>1458</v>
      </c>
      <c r="B33" s="269" t="s">
        <v>1459</v>
      </c>
      <c r="C33" s="270">
        <f t="shared" si="0"/>
        <v>357.387787</v>
      </c>
      <c r="D33" s="270">
        <f t="shared" si="1"/>
        <v>357.387787</v>
      </c>
      <c r="E33" s="270">
        <v>357.387787</v>
      </c>
      <c r="F33" s="270"/>
      <c r="G33" s="270"/>
      <c r="H33" s="270"/>
    </row>
    <row r="34" s="255" customFormat="1" ht="23.35" customHeight="1" spans="1:8">
      <c r="A34" s="269" t="s">
        <v>1460</v>
      </c>
      <c r="B34" s="269" t="s">
        <v>1461</v>
      </c>
      <c r="C34" s="270">
        <f t="shared" si="0"/>
        <v>197.632428</v>
      </c>
      <c r="D34" s="270">
        <f t="shared" si="1"/>
        <v>197.632428</v>
      </c>
      <c r="E34" s="270">
        <v>197.632428</v>
      </c>
      <c r="F34" s="270"/>
      <c r="G34" s="270"/>
      <c r="H34" s="270"/>
    </row>
    <row r="35" s="255" customFormat="1" ht="23.35" customHeight="1" spans="1:8">
      <c r="A35" s="269" t="s">
        <v>1462</v>
      </c>
      <c r="B35" s="269" t="s">
        <v>1463</v>
      </c>
      <c r="C35" s="270">
        <f t="shared" si="0"/>
        <v>728.208469</v>
      </c>
      <c r="D35" s="270">
        <f t="shared" si="1"/>
        <v>728.208469</v>
      </c>
      <c r="E35" s="270">
        <v>728.208469</v>
      </c>
      <c r="F35" s="270"/>
      <c r="G35" s="270"/>
      <c r="H35" s="270"/>
    </row>
    <row r="36" s="255" customFormat="1" ht="23.35" customHeight="1" spans="1:8">
      <c r="A36" s="269" t="s">
        <v>1464</v>
      </c>
      <c r="B36" s="269" t="s">
        <v>1465</v>
      </c>
      <c r="C36" s="270">
        <f t="shared" si="0"/>
        <v>684.73417</v>
      </c>
      <c r="D36" s="270">
        <f t="shared" si="1"/>
        <v>684.73417</v>
      </c>
      <c r="E36" s="270">
        <v>684.73417</v>
      </c>
      <c r="F36" s="270"/>
      <c r="G36" s="270"/>
      <c r="H36" s="270"/>
    </row>
    <row r="37" s="255" customFormat="1" ht="23.35" customHeight="1" spans="1:8">
      <c r="A37" s="269" t="s">
        <v>1466</v>
      </c>
      <c r="B37" s="269" t="s">
        <v>1467</v>
      </c>
      <c r="C37" s="270">
        <f t="shared" si="0"/>
        <v>215.617061</v>
      </c>
      <c r="D37" s="270">
        <f t="shared" si="1"/>
        <v>215.617061</v>
      </c>
      <c r="E37" s="270">
        <v>215.617061</v>
      </c>
      <c r="F37" s="270"/>
      <c r="G37" s="270"/>
      <c r="H37" s="270"/>
    </row>
    <row r="38" s="255" customFormat="1" ht="23.35" customHeight="1" spans="1:8">
      <c r="A38" s="269" t="s">
        <v>1468</v>
      </c>
      <c r="B38" s="269" t="s">
        <v>1469</v>
      </c>
      <c r="C38" s="270">
        <f t="shared" si="0"/>
        <v>609.072637</v>
      </c>
      <c r="D38" s="270">
        <f t="shared" si="1"/>
        <v>609.072637</v>
      </c>
      <c r="E38" s="270">
        <v>609.072637</v>
      </c>
      <c r="F38" s="270"/>
      <c r="G38" s="270"/>
      <c r="H38" s="270"/>
    </row>
    <row r="39" s="255" customFormat="1" ht="23.35" customHeight="1" spans="1:8">
      <c r="A39" s="269" t="s">
        <v>1470</v>
      </c>
      <c r="B39" s="269" t="s">
        <v>1471</v>
      </c>
      <c r="C39" s="270">
        <f t="shared" si="0"/>
        <v>514.416974</v>
      </c>
      <c r="D39" s="270">
        <f t="shared" si="1"/>
        <v>514.416974</v>
      </c>
      <c r="E39" s="270">
        <v>514.416974</v>
      </c>
      <c r="F39" s="270"/>
      <c r="G39" s="270"/>
      <c r="H39" s="270"/>
    </row>
    <row r="40" s="255" customFormat="1" ht="23.35" customHeight="1" spans="1:8">
      <c r="A40" s="269" t="s">
        <v>1472</v>
      </c>
      <c r="B40" s="269" t="s">
        <v>1473</v>
      </c>
      <c r="C40" s="270">
        <f t="shared" si="0"/>
        <v>159.660734</v>
      </c>
      <c r="D40" s="270">
        <f t="shared" si="1"/>
        <v>159.660734</v>
      </c>
      <c r="E40" s="270">
        <v>159.660734</v>
      </c>
      <c r="F40" s="270"/>
      <c r="G40" s="270"/>
      <c r="H40" s="270"/>
    </row>
    <row r="41" s="255" customFormat="1" ht="23.35" customHeight="1" spans="1:8">
      <c r="A41" s="269" t="s">
        <v>1474</v>
      </c>
      <c r="B41" s="269" t="s">
        <v>1475</v>
      </c>
      <c r="C41" s="270">
        <f t="shared" si="0"/>
        <v>926.562446</v>
      </c>
      <c r="D41" s="270">
        <f t="shared" si="1"/>
        <v>926.562446</v>
      </c>
      <c r="E41" s="270">
        <v>926.562446</v>
      </c>
      <c r="F41" s="270"/>
      <c r="G41" s="270"/>
      <c r="H41" s="270"/>
    </row>
    <row r="42" s="255" customFormat="1" ht="23.35" customHeight="1" spans="1:8">
      <c r="A42" s="269" t="s">
        <v>1476</v>
      </c>
      <c r="B42" s="269" t="s">
        <v>1477</v>
      </c>
      <c r="C42" s="270">
        <f t="shared" si="0"/>
        <v>376.185094</v>
      </c>
      <c r="D42" s="270">
        <f t="shared" si="1"/>
        <v>376.185094</v>
      </c>
      <c r="E42" s="270">
        <v>376.185094</v>
      </c>
      <c r="F42" s="270"/>
      <c r="G42" s="270"/>
      <c r="H42" s="270"/>
    </row>
    <row r="43" s="255" customFormat="1" ht="23.35" customHeight="1" spans="1:8">
      <c r="A43" s="269" t="s">
        <v>1478</v>
      </c>
      <c r="B43" s="269" t="s">
        <v>1479</v>
      </c>
      <c r="C43" s="270">
        <f t="shared" si="0"/>
        <v>189.706094</v>
      </c>
      <c r="D43" s="270">
        <f t="shared" si="1"/>
        <v>189.706094</v>
      </c>
      <c r="E43" s="270">
        <v>189.706094</v>
      </c>
      <c r="F43" s="270"/>
      <c r="G43" s="270"/>
      <c r="H43" s="270"/>
    </row>
    <row r="44" s="255" customFormat="1" ht="23.35" customHeight="1" spans="1:8">
      <c r="A44" s="269" t="s">
        <v>1480</v>
      </c>
      <c r="B44" s="269" t="s">
        <v>1481</v>
      </c>
      <c r="C44" s="270">
        <f t="shared" si="0"/>
        <v>172.888714</v>
      </c>
      <c r="D44" s="270">
        <f t="shared" si="1"/>
        <v>172.888714</v>
      </c>
      <c r="E44" s="270">
        <v>172.888714</v>
      </c>
      <c r="F44" s="270"/>
      <c r="G44" s="270"/>
      <c r="H44" s="270"/>
    </row>
    <row r="45" s="255" customFormat="1" ht="23.35" customHeight="1" spans="1:8">
      <c r="A45" s="269" t="s">
        <v>1482</v>
      </c>
      <c r="B45" s="269" t="s">
        <v>1483</v>
      </c>
      <c r="C45" s="270">
        <f t="shared" si="0"/>
        <v>255.242455</v>
      </c>
      <c r="D45" s="270">
        <f t="shared" si="1"/>
        <v>255.242455</v>
      </c>
      <c r="E45" s="270">
        <v>255.242455</v>
      </c>
      <c r="F45" s="270"/>
      <c r="G45" s="270"/>
      <c r="H45" s="270"/>
    </row>
    <row r="46" s="255" customFormat="1" ht="23.35" customHeight="1" spans="1:8">
      <c r="A46" s="269" t="s">
        <v>1484</v>
      </c>
      <c r="B46" s="269" t="s">
        <v>1485</v>
      </c>
      <c r="C46" s="270">
        <f t="shared" si="0"/>
        <v>153.325576</v>
      </c>
      <c r="D46" s="270">
        <f t="shared" si="1"/>
        <v>153.325576</v>
      </c>
      <c r="E46" s="270">
        <v>153.325576</v>
      </c>
      <c r="F46" s="270"/>
      <c r="G46" s="270"/>
      <c r="H46" s="270"/>
    </row>
    <row r="47" s="255" customFormat="1" ht="23.35" customHeight="1" spans="1:8">
      <c r="A47" s="269" t="s">
        <v>1486</v>
      </c>
      <c r="B47" s="269" t="s">
        <v>1487</v>
      </c>
      <c r="C47" s="270">
        <f t="shared" si="0"/>
        <v>1027.507212</v>
      </c>
      <c r="D47" s="270">
        <f t="shared" si="1"/>
        <v>1027.507212</v>
      </c>
      <c r="E47" s="270">
        <v>1027.507212</v>
      </c>
      <c r="F47" s="270"/>
      <c r="G47" s="270"/>
      <c r="H47" s="270"/>
    </row>
    <row r="48" s="255" customFormat="1" ht="23.35" customHeight="1" spans="1:8">
      <c r="A48" s="269" t="s">
        <v>1488</v>
      </c>
      <c r="B48" s="269" t="s">
        <v>1489</v>
      </c>
      <c r="C48" s="270">
        <f t="shared" si="0"/>
        <v>1537.565664</v>
      </c>
      <c r="D48" s="270">
        <f t="shared" si="1"/>
        <v>1537.565664</v>
      </c>
      <c r="E48" s="270">
        <v>1537.565664</v>
      </c>
      <c r="F48" s="270"/>
      <c r="G48" s="270"/>
      <c r="H48" s="270"/>
    </row>
    <row r="49" s="255" customFormat="1" ht="23.35" customHeight="1" spans="1:8">
      <c r="A49" s="269" t="s">
        <v>1490</v>
      </c>
      <c r="B49" s="269" t="s">
        <v>1491</v>
      </c>
      <c r="C49" s="270">
        <f t="shared" si="0"/>
        <v>351.474161</v>
      </c>
      <c r="D49" s="270">
        <f t="shared" si="1"/>
        <v>351.474161</v>
      </c>
      <c r="E49" s="270">
        <v>351.474161</v>
      </c>
      <c r="F49" s="270"/>
      <c r="G49" s="270"/>
      <c r="H49" s="270"/>
    </row>
    <row r="50" s="255" customFormat="1" ht="23.35" customHeight="1" spans="1:8">
      <c r="A50" s="269" t="s">
        <v>1492</v>
      </c>
      <c r="B50" s="269" t="s">
        <v>1493</v>
      </c>
      <c r="C50" s="270">
        <f t="shared" si="0"/>
        <v>500.25182</v>
      </c>
      <c r="D50" s="270">
        <f t="shared" si="1"/>
        <v>500.25182</v>
      </c>
      <c r="E50" s="270">
        <v>500.25182</v>
      </c>
      <c r="F50" s="270"/>
      <c r="G50" s="270"/>
      <c r="H50" s="270"/>
    </row>
    <row r="51" s="255" customFormat="1" ht="23.35" customHeight="1" spans="1:8">
      <c r="A51" s="269" t="s">
        <v>1494</v>
      </c>
      <c r="B51" s="269" t="s">
        <v>1495</v>
      </c>
      <c r="C51" s="270">
        <f t="shared" si="0"/>
        <v>502.672387</v>
      </c>
      <c r="D51" s="270">
        <f t="shared" si="1"/>
        <v>502.672387</v>
      </c>
      <c r="E51" s="270">
        <v>502.672387</v>
      </c>
      <c r="F51" s="270"/>
      <c r="G51" s="270"/>
      <c r="H51" s="270"/>
    </row>
    <row r="52" s="255" customFormat="1" ht="23.35" customHeight="1" spans="1:8">
      <c r="A52" s="269" t="s">
        <v>1496</v>
      </c>
      <c r="B52" s="269" t="s">
        <v>1497</v>
      </c>
      <c r="C52" s="270">
        <f t="shared" si="0"/>
        <v>261.824654</v>
      </c>
      <c r="D52" s="270">
        <f t="shared" si="1"/>
        <v>261.824654</v>
      </c>
      <c r="E52" s="270">
        <v>261.824654</v>
      </c>
      <c r="F52" s="270"/>
      <c r="G52" s="270"/>
      <c r="H52" s="270"/>
    </row>
    <row r="53" s="255" customFormat="1" ht="23.35" customHeight="1" spans="1:8">
      <c r="A53" s="269" t="s">
        <v>1498</v>
      </c>
      <c r="B53" s="269" t="s">
        <v>1499</v>
      </c>
      <c r="C53" s="270">
        <f t="shared" si="0"/>
        <v>2208.286948</v>
      </c>
      <c r="D53" s="270">
        <f t="shared" si="1"/>
        <v>2208.286948</v>
      </c>
      <c r="E53" s="270">
        <v>2208.286948</v>
      </c>
      <c r="F53" s="270"/>
      <c r="G53" s="270"/>
      <c r="H53" s="270"/>
    </row>
    <row r="54" s="255" customFormat="1" ht="23.35" customHeight="1" spans="1:8">
      <c r="A54" s="269" t="s">
        <v>1500</v>
      </c>
      <c r="B54" s="269" t="s">
        <v>1501</v>
      </c>
      <c r="C54" s="270">
        <f t="shared" si="0"/>
        <v>1274.207874</v>
      </c>
      <c r="D54" s="270">
        <f t="shared" si="1"/>
        <v>1274.207874</v>
      </c>
      <c r="E54" s="270">
        <v>1274.207874</v>
      </c>
      <c r="F54" s="270"/>
      <c r="G54" s="270"/>
      <c r="H54" s="270"/>
    </row>
    <row r="55" s="255" customFormat="1" ht="23.35" customHeight="1" spans="1:8">
      <c r="A55" s="269" t="s">
        <v>1502</v>
      </c>
      <c r="B55" s="269" t="s">
        <v>1503</v>
      </c>
      <c r="C55" s="270">
        <f t="shared" si="0"/>
        <v>811.746599</v>
      </c>
      <c r="D55" s="270">
        <f t="shared" si="1"/>
        <v>811.746599</v>
      </c>
      <c r="E55" s="270">
        <v>811.746599</v>
      </c>
      <c r="F55" s="270"/>
      <c r="G55" s="270"/>
      <c r="H55" s="270"/>
    </row>
    <row r="56" s="255" customFormat="1" ht="23.35" customHeight="1" spans="1:8">
      <c r="A56" s="269" t="s">
        <v>1504</v>
      </c>
      <c r="B56" s="269" t="s">
        <v>1505</v>
      </c>
      <c r="C56" s="270">
        <f t="shared" si="0"/>
        <v>645.565721</v>
      </c>
      <c r="D56" s="270">
        <f t="shared" si="1"/>
        <v>645.565721</v>
      </c>
      <c r="E56" s="270">
        <v>645.565721</v>
      </c>
      <c r="F56" s="270"/>
      <c r="G56" s="270"/>
      <c r="H56" s="270"/>
    </row>
    <row r="57" s="255" customFormat="1" ht="23.35" customHeight="1" spans="1:8">
      <c r="A57" s="269" t="s">
        <v>1506</v>
      </c>
      <c r="B57" s="269" t="s">
        <v>1507</v>
      </c>
      <c r="C57" s="270">
        <f t="shared" si="0"/>
        <v>350.559091</v>
      </c>
      <c r="D57" s="270">
        <f t="shared" si="1"/>
        <v>350.559091</v>
      </c>
      <c r="E57" s="270">
        <v>350.559091</v>
      </c>
      <c r="F57" s="270"/>
      <c r="G57" s="270"/>
      <c r="H57" s="270"/>
    </row>
    <row r="58" s="255" customFormat="1" ht="23.35" customHeight="1" spans="1:8">
      <c r="A58" s="269" t="s">
        <v>1508</v>
      </c>
      <c r="B58" s="269" t="s">
        <v>1509</v>
      </c>
      <c r="C58" s="270">
        <f t="shared" si="0"/>
        <v>222.653052</v>
      </c>
      <c r="D58" s="270">
        <f t="shared" si="1"/>
        <v>222.653052</v>
      </c>
      <c r="E58" s="270">
        <v>222.653052</v>
      </c>
      <c r="F58" s="270"/>
      <c r="G58" s="270"/>
      <c r="H58" s="270"/>
    </row>
    <row r="59" s="255" customFormat="1" ht="23.35" customHeight="1" spans="1:8">
      <c r="A59" s="269" t="s">
        <v>1510</v>
      </c>
      <c r="B59" s="269" t="s">
        <v>1511</v>
      </c>
      <c r="C59" s="270">
        <f t="shared" si="0"/>
        <v>157.794468</v>
      </c>
      <c r="D59" s="270">
        <f t="shared" si="1"/>
        <v>157.794468</v>
      </c>
      <c r="E59" s="270">
        <v>157.794468</v>
      </c>
      <c r="F59" s="270"/>
      <c r="G59" s="270"/>
      <c r="H59" s="270"/>
    </row>
    <row r="60" s="255" customFormat="1" ht="23.35" customHeight="1" spans="1:8">
      <c r="A60" s="269" t="s">
        <v>1512</v>
      </c>
      <c r="B60" s="269" t="s">
        <v>1513</v>
      </c>
      <c r="C60" s="270">
        <f t="shared" si="0"/>
        <v>122.698704</v>
      </c>
      <c r="D60" s="270">
        <f t="shared" si="1"/>
        <v>122.698704</v>
      </c>
      <c r="E60" s="270">
        <v>122.698704</v>
      </c>
      <c r="F60" s="270"/>
      <c r="G60" s="270"/>
      <c r="H60" s="270"/>
    </row>
    <row r="61" s="255" customFormat="1" ht="23.35" customHeight="1" spans="1:8">
      <c r="A61" s="269" t="s">
        <v>1514</v>
      </c>
      <c r="B61" s="269" t="s">
        <v>1515</v>
      </c>
      <c r="C61" s="270">
        <f t="shared" si="0"/>
        <v>46.592532</v>
      </c>
      <c r="D61" s="270">
        <f t="shared" si="1"/>
        <v>46.592532</v>
      </c>
      <c r="E61" s="270">
        <v>46.592532</v>
      </c>
      <c r="F61" s="270"/>
      <c r="G61" s="270"/>
      <c r="H61" s="270"/>
    </row>
    <row r="62" s="255" customFormat="1" ht="23.35" customHeight="1" spans="1:8">
      <c r="A62" s="269" t="s">
        <v>1516</v>
      </c>
      <c r="B62" s="269" t="s">
        <v>1517</v>
      </c>
      <c r="C62" s="270">
        <f t="shared" si="0"/>
        <v>421.074632</v>
      </c>
      <c r="D62" s="270">
        <f t="shared" si="1"/>
        <v>421.074632</v>
      </c>
      <c r="E62" s="270">
        <v>421.074632</v>
      </c>
      <c r="F62" s="270"/>
      <c r="G62" s="270"/>
      <c r="H62" s="270"/>
    </row>
    <row r="63" s="255" customFormat="1" ht="23.35" customHeight="1" spans="1:8">
      <c r="A63" s="269" t="s">
        <v>1518</v>
      </c>
      <c r="B63" s="269" t="s">
        <v>1519</v>
      </c>
      <c r="C63" s="270">
        <f t="shared" si="0"/>
        <v>928.832475</v>
      </c>
      <c r="D63" s="270">
        <f t="shared" si="1"/>
        <v>928.832475</v>
      </c>
      <c r="E63" s="270">
        <v>928.832475</v>
      </c>
      <c r="F63" s="270"/>
      <c r="G63" s="270"/>
      <c r="H63" s="270"/>
    </row>
    <row r="64" s="255" customFormat="1" ht="23.35" customHeight="1" spans="1:8">
      <c r="A64" s="269" t="s">
        <v>1520</v>
      </c>
      <c r="B64" s="269" t="s">
        <v>1521</v>
      </c>
      <c r="C64" s="270">
        <f t="shared" si="0"/>
        <v>265.927357</v>
      </c>
      <c r="D64" s="270">
        <f t="shared" si="1"/>
        <v>265.927357</v>
      </c>
      <c r="E64" s="270">
        <v>265.927357</v>
      </c>
      <c r="F64" s="270"/>
      <c r="G64" s="270"/>
      <c r="H64" s="270"/>
    </row>
    <row r="65" s="255" customFormat="1" ht="23.35" customHeight="1" spans="1:8">
      <c r="A65" s="269" t="s">
        <v>1522</v>
      </c>
      <c r="B65" s="269" t="s">
        <v>1523</v>
      </c>
      <c r="C65" s="270">
        <f t="shared" si="0"/>
        <v>2770.303374</v>
      </c>
      <c r="D65" s="270">
        <f t="shared" si="1"/>
        <v>2770.303374</v>
      </c>
      <c r="E65" s="270">
        <v>2770.303374</v>
      </c>
      <c r="F65" s="270"/>
      <c r="G65" s="270"/>
      <c r="H65" s="270"/>
    </row>
    <row r="66" s="255" customFormat="1" ht="23.35" customHeight="1" spans="1:8">
      <c r="A66" s="269" t="s">
        <v>1524</v>
      </c>
      <c r="B66" s="269" t="s">
        <v>1525</v>
      </c>
      <c r="C66" s="270">
        <f t="shared" si="0"/>
        <v>1035.099244</v>
      </c>
      <c r="D66" s="270">
        <f t="shared" si="1"/>
        <v>1035.099244</v>
      </c>
      <c r="E66" s="270">
        <v>1035.099244</v>
      </c>
      <c r="F66" s="270"/>
      <c r="G66" s="270"/>
      <c r="H66" s="270"/>
    </row>
    <row r="67" s="255" customFormat="1" ht="23.35" customHeight="1" spans="1:8">
      <c r="A67" s="269" t="s">
        <v>1526</v>
      </c>
      <c r="B67" s="269" t="s">
        <v>1527</v>
      </c>
      <c r="C67" s="270">
        <f t="shared" si="0"/>
        <v>1110.655237</v>
      </c>
      <c r="D67" s="270">
        <f t="shared" si="1"/>
        <v>1110.655237</v>
      </c>
      <c r="E67" s="270">
        <v>1110.655237</v>
      </c>
      <c r="F67" s="270"/>
      <c r="G67" s="270"/>
      <c r="H67" s="270"/>
    </row>
    <row r="68" s="255" customFormat="1" ht="23.35" customHeight="1" spans="1:8">
      <c r="A68" s="269" t="s">
        <v>1528</v>
      </c>
      <c r="B68" s="269" t="s">
        <v>1529</v>
      </c>
      <c r="C68" s="270">
        <f t="shared" si="0"/>
        <v>1847.063504</v>
      </c>
      <c r="D68" s="270">
        <f t="shared" si="1"/>
        <v>1847.063504</v>
      </c>
      <c r="E68" s="270">
        <v>1847.063504</v>
      </c>
      <c r="F68" s="270"/>
      <c r="G68" s="270"/>
      <c r="H68" s="270"/>
    </row>
    <row r="69" s="255" customFormat="1" ht="23.35" customHeight="1" spans="1:8">
      <c r="A69" s="269" t="s">
        <v>1530</v>
      </c>
      <c r="B69" s="269" t="s">
        <v>1531</v>
      </c>
      <c r="C69" s="270">
        <f t="shared" si="0"/>
        <v>200.971331</v>
      </c>
      <c r="D69" s="270">
        <f t="shared" si="1"/>
        <v>200.971331</v>
      </c>
      <c r="E69" s="270">
        <v>200.971331</v>
      </c>
      <c r="F69" s="270"/>
      <c r="G69" s="270"/>
      <c r="H69" s="270"/>
    </row>
    <row r="70" s="255" customFormat="1" ht="23.35" customHeight="1" spans="1:8">
      <c r="A70" s="269" t="s">
        <v>1532</v>
      </c>
      <c r="B70" s="269" t="s">
        <v>1533</v>
      </c>
      <c r="C70" s="270">
        <f t="shared" si="0"/>
        <v>697.358479</v>
      </c>
      <c r="D70" s="270">
        <f t="shared" si="1"/>
        <v>697.358479</v>
      </c>
      <c r="E70" s="270">
        <v>697.358479</v>
      </c>
      <c r="F70" s="270"/>
      <c r="G70" s="270"/>
      <c r="H70" s="270"/>
    </row>
    <row r="71" s="255" customFormat="1" ht="23.35" customHeight="1" spans="1:8">
      <c r="A71" s="269" t="s">
        <v>1534</v>
      </c>
      <c r="B71" s="269" t="s">
        <v>1535</v>
      </c>
      <c r="C71" s="270">
        <f t="shared" si="0"/>
        <v>549.24115</v>
      </c>
      <c r="D71" s="270">
        <f t="shared" si="1"/>
        <v>549.24115</v>
      </c>
      <c r="E71" s="270">
        <v>549.24115</v>
      </c>
      <c r="F71" s="270"/>
      <c r="G71" s="270"/>
      <c r="H71" s="270"/>
    </row>
    <row r="72" s="255" customFormat="1" ht="23.35" customHeight="1" spans="1:8">
      <c r="A72" s="269" t="s">
        <v>1536</v>
      </c>
      <c r="B72" s="269" t="s">
        <v>1537</v>
      </c>
      <c r="C72" s="270">
        <f t="shared" si="0"/>
        <v>1230.360301</v>
      </c>
      <c r="D72" s="270">
        <f t="shared" si="1"/>
        <v>1230.360301</v>
      </c>
      <c r="E72" s="270">
        <v>1230.360301</v>
      </c>
      <c r="F72" s="270"/>
      <c r="G72" s="270"/>
      <c r="H72" s="270"/>
    </row>
    <row r="73" s="255" customFormat="1" ht="23.35" customHeight="1" spans="1:8">
      <c r="A73" s="269" t="s">
        <v>1538</v>
      </c>
      <c r="B73" s="269" t="s">
        <v>1539</v>
      </c>
      <c r="C73" s="270">
        <f t="shared" ref="C73:C136" si="2">D73+H73</f>
        <v>231.836515</v>
      </c>
      <c r="D73" s="270">
        <f t="shared" ref="D73:D136" si="3">SUM(E73:G73)</f>
        <v>231.836515</v>
      </c>
      <c r="E73" s="270">
        <v>231.836515</v>
      </c>
      <c r="F73" s="270"/>
      <c r="G73" s="270"/>
      <c r="H73" s="270"/>
    </row>
    <row r="74" s="255" customFormat="1" ht="23.35" customHeight="1" spans="1:8">
      <c r="A74" s="269" t="s">
        <v>1540</v>
      </c>
      <c r="B74" s="269" t="s">
        <v>1541</v>
      </c>
      <c r="C74" s="270">
        <f t="shared" si="2"/>
        <v>805.73498</v>
      </c>
      <c r="D74" s="270">
        <f t="shared" si="3"/>
        <v>805.73498</v>
      </c>
      <c r="E74" s="270">
        <v>805.73498</v>
      </c>
      <c r="F74" s="270"/>
      <c r="G74" s="270"/>
      <c r="H74" s="270"/>
    </row>
    <row r="75" s="255" customFormat="1" ht="23.35" customHeight="1" spans="1:8">
      <c r="A75" s="269" t="s">
        <v>1542</v>
      </c>
      <c r="B75" s="269" t="s">
        <v>1543</v>
      </c>
      <c r="C75" s="270">
        <f t="shared" si="2"/>
        <v>245.735191</v>
      </c>
      <c r="D75" s="270">
        <f t="shared" si="3"/>
        <v>245.735191</v>
      </c>
      <c r="E75" s="270">
        <v>245.735191</v>
      </c>
      <c r="F75" s="270"/>
      <c r="G75" s="270"/>
      <c r="H75" s="270"/>
    </row>
    <row r="76" s="255" customFormat="1" ht="23.35" customHeight="1" spans="1:8">
      <c r="A76" s="269" t="s">
        <v>1544</v>
      </c>
      <c r="B76" s="269" t="s">
        <v>1545</v>
      </c>
      <c r="C76" s="270">
        <f t="shared" si="2"/>
        <v>502.291756</v>
      </c>
      <c r="D76" s="270">
        <f t="shared" si="3"/>
        <v>502.291756</v>
      </c>
      <c r="E76" s="270">
        <v>502.291756</v>
      </c>
      <c r="F76" s="270"/>
      <c r="G76" s="270"/>
      <c r="H76" s="270"/>
    </row>
    <row r="77" s="255" customFormat="1" ht="23.35" customHeight="1" spans="1:8">
      <c r="A77" s="269" t="s">
        <v>1546</v>
      </c>
      <c r="B77" s="269" t="s">
        <v>1547</v>
      </c>
      <c r="C77" s="270">
        <f t="shared" si="2"/>
        <v>353.760819</v>
      </c>
      <c r="D77" s="270">
        <f t="shared" si="3"/>
        <v>353.760819</v>
      </c>
      <c r="E77" s="270">
        <v>353.760819</v>
      </c>
      <c r="F77" s="270"/>
      <c r="G77" s="270"/>
      <c r="H77" s="270"/>
    </row>
    <row r="78" s="255" customFormat="1" ht="23.35" customHeight="1" spans="1:8">
      <c r="A78" s="269" t="s">
        <v>1548</v>
      </c>
      <c r="B78" s="269" t="s">
        <v>1549</v>
      </c>
      <c r="C78" s="270">
        <f t="shared" si="2"/>
        <v>509.671756</v>
      </c>
      <c r="D78" s="270">
        <f t="shared" si="3"/>
        <v>509.671756</v>
      </c>
      <c r="E78" s="270">
        <v>509.671756</v>
      </c>
      <c r="F78" s="270"/>
      <c r="G78" s="270"/>
      <c r="H78" s="270"/>
    </row>
    <row r="79" s="255" customFormat="1" ht="23.35" customHeight="1" spans="1:8">
      <c r="A79" s="269" t="s">
        <v>1550</v>
      </c>
      <c r="B79" s="269" t="s">
        <v>1551</v>
      </c>
      <c r="C79" s="270">
        <f t="shared" si="2"/>
        <v>169.409526</v>
      </c>
      <c r="D79" s="270">
        <f t="shared" si="3"/>
        <v>169.409526</v>
      </c>
      <c r="E79" s="270">
        <v>169.409526</v>
      </c>
      <c r="F79" s="270"/>
      <c r="G79" s="270"/>
      <c r="H79" s="270"/>
    </row>
    <row r="80" s="255" customFormat="1" ht="23.35" customHeight="1" spans="1:8">
      <c r="A80" s="269" t="s">
        <v>1552</v>
      </c>
      <c r="B80" s="269" t="s">
        <v>1553</v>
      </c>
      <c r="C80" s="270">
        <f t="shared" si="2"/>
        <v>659.781023</v>
      </c>
      <c r="D80" s="270">
        <f t="shared" si="3"/>
        <v>659.781023</v>
      </c>
      <c r="E80" s="270">
        <v>659.781023</v>
      </c>
      <c r="F80" s="270"/>
      <c r="G80" s="270"/>
      <c r="H80" s="270"/>
    </row>
    <row r="81" s="255" customFormat="1" ht="23.35" customHeight="1" spans="1:8">
      <c r="A81" s="269" t="s">
        <v>1554</v>
      </c>
      <c r="B81" s="269" t="s">
        <v>1555</v>
      </c>
      <c r="C81" s="270">
        <f t="shared" si="2"/>
        <v>170.879622</v>
      </c>
      <c r="D81" s="270">
        <f t="shared" si="3"/>
        <v>170.879622</v>
      </c>
      <c r="E81" s="270">
        <v>170.879622</v>
      </c>
      <c r="F81" s="270"/>
      <c r="G81" s="270"/>
      <c r="H81" s="270"/>
    </row>
    <row r="82" s="255" customFormat="1" ht="23.35" customHeight="1" spans="1:8">
      <c r="A82" s="269" t="s">
        <v>1556</v>
      </c>
      <c r="B82" s="269" t="s">
        <v>1557</v>
      </c>
      <c r="C82" s="270">
        <f t="shared" si="2"/>
        <v>127.873961</v>
      </c>
      <c r="D82" s="270">
        <f t="shared" si="3"/>
        <v>127.873961</v>
      </c>
      <c r="E82" s="270">
        <v>127.873961</v>
      </c>
      <c r="F82" s="270"/>
      <c r="G82" s="270"/>
      <c r="H82" s="270"/>
    </row>
    <row r="83" s="255" customFormat="1" ht="23.35" customHeight="1" spans="1:8">
      <c r="A83" s="269" t="s">
        <v>1558</v>
      </c>
      <c r="B83" s="269" t="s">
        <v>1559</v>
      </c>
      <c r="C83" s="270">
        <f t="shared" si="2"/>
        <v>93.457068</v>
      </c>
      <c r="D83" s="270">
        <f t="shared" si="3"/>
        <v>93.457068</v>
      </c>
      <c r="E83" s="270">
        <v>93.457068</v>
      </c>
      <c r="F83" s="270"/>
      <c r="G83" s="270"/>
      <c r="H83" s="270"/>
    </row>
    <row r="84" s="255" customFormat="1" ht="23.35" customHeight="1" spans="1:8">
      <c r="A84" s="269" t="s">
        <v>1560</v>
      </c>
      <c r="B84" s="269" t="s">
        <v>1561</v>
      </c>
      <c r="C84" s="270">
        <f t="shared" si="2"/>
        <v>110.91217</v>
      </c>
      <c r="D84" s="270">
        <f t="shared" si="3"/>
        <v>110.91217</v>
      </c>
      <c r="E84" s="270">
        <v>110.91217</v>
      </c>
      <c r="F84" s="270"/>
      <c r="G84" s="270"/>
      <c r="H84" s="270"/>
    </row>
    <row r="85" s="255" customFormat="1" ht="23.35" customHeight="1" spans="1:8">
      <c r="A85" s="269" t="s">
        <v>1562</v>
      </c>
      <c r="B85" s="269" t="s">
        <v>1563</v>
      </c>
      <c r="C85" s="270">
        <f t="shared" si="2"/>
        <v>640.677265</v>
      </c>
      <c r="D85" s="270">
        <f t="shared" si="3"/>
        <v>640.677265</v>
      </c>
      <c r="E85" s="270">
        <v>640.677265</v>
      </c>
      <c r="F85" s="270"/>
      <c r="G85" s="270"/>
      <c r="H85" s="270"/>
    </row>
    <row r="86" s="255" customFormat="1" ht="23.35" customHeight="1" spans="1:8">
      <c r="A86" s="269" t="s">
        <v>1564</v>
      </c>
      <c r="B86" s="269" t="s">
        <v>1565</v>
      </c>
      <c r="C86" s="270">
        <f t="shared" si="2"/>
        <v>849.646493</v>
      </c>
      <c r="D86" s="270">
        <f t="shared" si="3"/>
        <v>849.646493</v>
      </c>
      <c r="E86" s="270">
        <v>849.646493</v>
      </c>
      <c r="F86" s="270"/>
      <c r="G86" s="270"/>
      <c r="H86" s="270"/>
    </row>
    <row r="87" s="255" customFormat="1" ht="23.35" customHeight="1" spans="1:8">
      <c r="A87" s="269" t="s">
        <v>1566</v>
      </c>
      <c r="B87" s="269" t="s">
        <v>1567</v>
      </c>
      <c r="C87" s="270">
        <f t="shared" si="2"/>
        <v>586.066547</v>
      </c>
      <c r="D87" s="270">
        <f t="shared" si="3"/>
        <v>586.066547</v>
      </c>
      <c r="E87" s="270">
        <v>586.066547</v>
      </c>
      <c r="F87" s="270"/>
      <c r="G87" s="270"/>
      <c r="H87" s="270"/>
    </row>
    <row r="88" s="255" customFormat="1" ht="23.35" customHeight="1" spans="1:8">
      <c r="A88" s="269" t="s">
        <v>1568</v>
      </c>
      <c r="B88" s="269" t="s">
        <v>1569</v>
      </c>
      <c r="C88" s="270">
        <f t="shared" si="2"/>
        <v>247.831418</v>
      </c>
      <c r="D88" s="270">
        <f t="shared" si="3"/>
        <v>247.831418</v>
      </c>
      <c r="E88" s="270">
        <v>247.831418</v>
      </c>
      <c r="F88" s="270"/>
      <c r="G88" s="270"/>
      <c r="H88" s="270"/>
    </row>
    <row r="89" s="255" customFormat="1" ht="23.35" customHeight="1" spans="1:8">
      <c r="A89" s="269" t="s">
        <v>1570</v>
      </c>
      <c r="B89" s="269" t="s">
        <v>1571</v>
      </c>
      <c r="C89" s="270">
        <f t="shared" si="2"/>
        <v>738.530931</v>
      </c>
      <c r="D89" s="270">
        <f t="shared" si="3"/>
        <v>738.530931</v>
      </c>
      <c r="E89" s="270">
        <v>738.530931</v>
      </c>
      <c r="F89" s="270"/>
      <c r="G89" s="270"/>
      <c r="H89" s="270"/>
    </row>
    <row r="90" s="255" customFormat="1" ht="23.35" customHeight="1" spans="1:8">
      <c r="A90" s="269" t="s">
        <v>1572</v>
      </c>
      <c r="B90" s="269" t="s">
        <v>1573</v>
      </c>
      <c r="C90" s="270">
        <f t="shared" si="2"/>
        <v>348.671971</v>
      </c>
      <c r="D90" s="270">
        <f t="shared" si="3"/>
        <v>348.671971</v>
      </c>
      <c r="E90" s="270">
        <v>348.671971</v>
      </c>
      <c r="F90" s="270"/>
      <c r="G90" s="270"/>
      <c r="H90" s="270"/>
    </row>
    <row r="91" s="255" customFormat="1" ht="23.35" customHeight="1" spans="1:8">
      <c r="A91" s="269" t="s">
        <v>1574</v>
      </c>
      <c r="B91" s="269" t="s">
        <v>1575</v>
      </c>
      <c r="C91" s="270">
        <f t="shared" si="2"/>
        <v>291.065767</v>
      </c>
      <c r="D91" s="270">
        <f t="shared" si="3"/>
        <v>291.065767</v>
      </c>
      <c r="E91" s="270">
        <v>291.065767</v>
      </c>
      <c r="F91" s="270"/>
      <c r="G91" s="270"/>
      <c r="H91" s="270"/>
    </row>
    <row r="92" s="255" customFormat="1" ht="23.35" customHeight="1" spans="1:8">
      <c r="A92" s="269" t="s">
        <v>1576</v>
      </c>
      <c r="B92" s="269" t="s">
        <v>1577</v>
      </c>
      <c r="C92" s="270">
        <f t="shared" si="2"/>
        <v>161.367578</v>
      </c>
      <c r="D92" s="270">
        <f t="shared" si="3"/>
        <v>161.367578</v>
      </c>
      <c r="E92" s="270">
        <v>161.367578</v>
      </c>
      <c r="F92" s="270"/>
      <c r="G92" s="270"/>
      <c r="H92" s="270"/>
    </row>
    <row r="93" s="255" customFormat="1" ht="23.35" customHeight="1" spans="1:8">
      <c r="A93" s="269" t="s">
        <v>1578</v>
      </c>
      <c r="B93" s="269" t="s">
        <v>1579</v>
      </c>
      <c r="C93" s="270">
        <f t="shared" si="2"/>
        <v>475.572519</v>
      </c>
      <c r="D93" s="270">
        <f t="shared" si="3"/>
        <v>475.572519</v>
      </c>
      <c r="E93" s="270">
        <v>475.572519</v>
      </c>
      <c r="F93" s="270"/>
      <c r="G93" s="270"/>
      <c r="H93" s="270"/>
    </row>
    <row r="94" s="255" customFormat="1" ht="23.35" customHeight="1" spans="1:8">
      <c r="A94" s="269" t="s">
        <v>1580</v>
      </c>
      <c r="B94" s="269" t="s">
        <v>1581</v>
      </c>
      <c r="C94" s="270">
        <f t="shared" si="2"/>
        <v>170.585184</v>
      </c>
      <c r="D94" s="270">
        <f t="shared" si="3"/>
        <v>170.585184</v>
      </c>
      <c r="E94" s="270">
        <v>170.585184</v>
      </c>
      <c r="F94" s="270"/>
      <c r="G94" s="270"/>
      <c r="H94" s="270"/>
    </row>
    <row r="95" s="255" customFormat="1" ht="23.35" customHeight="1" spans="1:8">
      <c r="A95" s="269" t="s">
        <v>1582</v>
      </c>
      <c r="B95" s="269" t="s">
        <v>1583</v>
      </c>
      <c r="C95" s="270">
        <f t="shared" si="2"/>
        <v>174.679702</v>
      </c>
      <c r="D95" s="270">
        <f t="shared" si="3"/>
        <v>174.679702</v>
      </c>
      <c r="E95" s="270">
        <v>174.679702</v>
      </c>
      <c r="F95" s="270"/>
      <c r="G95" s="270"/>
      <c r="H95" s="270"/>
    </row>
    <row r="96" s="255" customFormat="1" ht="23.35" customHeight="1" spans="1:8">
      <c r="A96" s="269" t="s">
        <v>1584</v>
      </c>
      <c r="B96" s="269" t="s">
        <v>1585</v>
      </c>
      <c r="C96" s="270">
        <f t="shared" si="2"/>
        <v>262.025995</v>
      </c>
      <c r="D96" s="270">
        <f t="shared" si="3"/>
        <v>262.025995</v>
      </c>
      <c r="E96" s="270">
        <v>262.025995</v>
      </c>
      <c r="F96" s="270"/>
      <c r="G96" s="270"/>
      <c r="H96" s="270"/>
    </row>
    <row r="97" s="255" customFormat="1" ht="23.35" customHeight="1" spans="1:8">
      <c r="A97" s="269" t="s">
        <v>1586</v>
      </c>
      <c r="B97" s="269" t="s">
        <v>1587</v>
      </c>
      <c r="C97" s="270">
        <f t="shared" si="2"/>
        <v>107.68548</v>
      </c>
      <c r="D97" s="270">
        <f t="shared" si="3"/>
        <v>107.68548</v>
      </c>
      <c r="E97" s="270">
        <v>107.68548</v>
      </c>
      <c r="F97" s="270"/>
      <c r="G97" s="270"/>
      <c r="H97" s="270"/>
    </row>
    <row r="98" s="255" customFormat="1" ht="23.35" customHeight="1" spans="1:8">
      <c r="A98" s="269" t="s">
        <v>1588</v>
      </c>
      <c r="B98" s="269" t="s">
        <v>1589</v>
      </c>
      <c r="C98" s="270">
        <f t="shared" si="2"/>
        <v>155.145518</v>
      </c>
      <c r="D98" s="270">
        <f t="shared" si="3"/>
        <v>155.145518</v>
      </c>
      <c r="E98" s="270">
        <v>155.145518</v>
      </c>
      <c r="F98" s="270"/>
      <c r="G98" s="270"/>
      <c r="H98" s="270"/>
    </row>
    <row r="99" s="255" customFormat="1" ht="23.35" customHeight="1" spans="1:8">
      <c r="A99" s="269" t="s">
        <v>1590</v>
      </c>
      <c r="B99" s="269" t="s">
        <v>1591</v>
      </c>
      <c r="C99" s="270">
        <f t="shared" si="2"/>
        <v>975.292628</v>
      </c>
      <c r="D99" s="270">
        <f t="shared" si="3"/>
        <v>975.292628</v>
      </c>
      <c r="E99" s="270">
        <v>975.292628</v>
      </c>
      <c r="F99" s="270"/>
      <c r="G99" s="270"/>
      <c r="H99" s="270"/>
    </row>
    <row r="100" s="255" customFormat="1" ht="23.35" customHeight="1" spans="1:8">
      <c r="A100" s="269" t="s">
        <v>1592</v>
      </c>
      <c r="B100" s="269" t="s">
        <v>1593</v>
      </c>
      <c r="C100" s="270">
        <f t="shared" si="2"/>
        <v>450.644059</v>
      </c>
      <c r="D100" s="270">
        <f t="shared" si="3"/>
        <v>450.644059</v>
      </c>
      <c r="E100" s="270">
        <v>450.644059</v>
      </c>
      <c r="F100" s="270"/>
      <c r="G100" s="270"/>
      <c r="H100" s="270"/>
    </row>
    <row r="101" s="255" customFormat="1" ht="23.35" customHeight="1" spans="1:8">
      <c r="A101" s="269" t="s">
        <v>1594</v>
      </c>
      <c r="B101" s="269" t="s">
        <v>1595</v>
      </c>
      <c r="C101" s="270">
        <f t="shared" si="2"/>
        <v>122.897729</v>
      </c>
      <c r="D101" s="270">
        <f t="shared" si="3"/>
        <v>122.897729</v>
      </c>
      <c r="E101" s="270">
        <v>122.897729</v>
      </c>
      <c r="F101" s="270"/>
      <c r="G101" s="270"/>
      <c r="H101" s="270"/>
    </row>
    <row r="102" s="255" customFormat="1" ht="23.35" customHeight="1" spans="1:8">
      <c r="A102" s="269" t="s">
        <v>1596</v>
      </c>
      <c r="B102" s="269" t="s">
        <v>1597</v>
      </c>
      <c r="C102" s="270">
        <f t="shared" si="2"/>
        <v>117.69786</v>
      </c>
      <c r="D102" s="270">
        <f t="shared" si="3"/>
        <v>117.69786</v>
      </c>
      <c r="E102" s="270">
        <v>117.69786</v>
      </c>
      <c r="F102" s="270"/>
      <c r="G102" s="270"/>
      <c r="H102" s="270"/>
    </row>
    <row r="103" s="255" customFormat="1" ht="23.35" customHeight="1" spans="1:8">
      <c r="A103" s="269" t="s">
        <v>1598</v>
      </c>
      <c r="B103" s="269" t="s">
        <v>1599</v>
      </c>
      <c r="C103" s="270">
        <f t="shared" si="2"/>
        <v>146.235017</v>
      </c>
      <c r="D103" s="270">
        <f t="shared" si="3"/>
        <v>146.235017</v>
      </c>
      <c r="E103" s="270">
        <v>146.235017</v>
      </c>
      <c r="F103" s="270"/>
      <c r="G103" s="270"/>
      <c r="H103" s="270"/>
    </row>
    <row r="104" s="255" customFormat="1" ht="23.35" customHeight="1" spans="1:8">
      <c r="A104" s="269" t="s">
        <v>1600</v>
      </c>
      <c r="B104" s="269" t="s">
        <v>1601</v>
      </c>
      <c r="C104" s="270">
        <f t="shared" si="2"/>
        <v>396.408425</v>
      </c>
      <c r="D104" s="270">
        <f t="shared" si="3"/>
        <v>396.408425</v>
      </c>
      <c r="E104" s="270">
        <v>396.408425</v>
      </c>
      <c r="F104" s="270"/>
      <c r="G104" s="270"/>
      <c r="H104" s="270"/>
    </row>
    <row r="105" s="255" customFormat="1" ht="23.35" customHeight="1" spans="1:8">
      <c r="A105" s="269" t="s">
        <v>1602</v>
      </c>
      <c r="B105" s="269" t="s">
        <v>1603</v>
      </c>
      <c r="C105" s="270">
        <f t="shared" si="2"/>
        <v>144.081216</v>
      </c>
      <c r="D105" s="270">
        <f t="shared" si="3"/>
        <v>144.081216</v>
      </c>
      <c r="E105" s="270">
        <v>144.081216</v>
      </c>
      <c r="F105" s="270"/>
      <c r="G105" s="270"/>
      <c r="H105" s="270"/>
    </row>
    <row r="106" s="255" customFormat="1" ht="23.35" customHeight="1" spans="1:8">
      <c r="A106" s="269" t="s">
        <v>1604</v>
      </c>
      <c r="B106" s="269" t="s">
        <v>1605</v>
      </c>
      <c r="C106" s="270">
        <f t="shared" si="2"/>
        <v>112.08702</v>
      </c>
      <c r="D106" s="270">
        <f t="shared" si="3"/>
        <v>112.08702</v>
      </c>
      <c r="E106" s="270">
        <v>112.08702</v>
      </c>
      <c r="F106" s="270"/>
      <c r="G106" s="270"/>
      <c r="H106" s="270"/>
    </row>
    <row r="107" s="255" customFormat="1" ht="23.35" customHeight="1" spans="1:8">
      <c r="A107" s="269" t="s">
        <v>1606</v>
      </c>
      <c r="B107" s="269" t="s">
        <v>1607</v>
      </c>
      <c r="C107" s="270">
        <f t="shared" si="2"/>
        <v>139.7745</v>
      </c>
      <c r="D107" s="270">
        <f t="shared" si="3"/>
        <v>139.7745</v>
      </c>
      <c r="E107" s="270">
        <v>139.7745</v>
      </c>
      <c r="F107" s="270"/>
      <c r="G107" s="270"/>
      <c r="H107" s="270"/>
    </row>
    <row r="108" s="255" customFormat="1" ht="23.35" customHeight="1" spans="1:8">
      <c r="A108" s="269" t="s">
        <v>1608</v>
      </c>
      <c r="B108" s="269" t="s">
        <v>1609</v>
      </c>
      <c r="C108" s="270">
        <f t="shared" si="2"/>
        <v>97.249762</v>
      </c>
      <c r="D108" s="270">
        <f t="shared" si="3"/>
        <v>97.249762</v>
      </c>
      <c r="E108" s="270">
        <v>97.249762</v>
      </c>
      <c r="F108" s="270"/>
      <c r="G108" s="270"/>
      <c r="H108" s="270"/>
    </row>
    <row r="109" s="255" customFormat="1" ht="23.35" customHeight="1" spans="1:8">
      <c r="A109" s="269" t="s">
        <v>1610</v>
      </c>
      <c r="B109" s="269" t="s">
        <v>1611</v>
      </c>
      <c r="C109" s="270">
        <f t="shared" si="2"/>
        <v>353.586602</v>
      </c>
      <c r="D109" s="270">
        <f t="shared" si="3"/>
        <v>353.586602</v>
      </c>
      <c r="E109" s="270">
        <v>353.586602</v>
      </c>
      <c r="F109" s="270"/>
      <c r="G109" s="270"/>
      <c r="H109" s="270"/>
    </row>
    <row r="110" s="255" customFormat="1" ht="23.35" customHeight="1" spans="1:8">
      <c r="A110" s="269" t="s">
        <v>1612</v>
      </c>
      <c r="B110" s="269" t="s">
        <v>1613</v>
      </c>
      <c r="C110" s="270">
        <f t="shared" si="2"/>
        <v>931.085123</v>
      </c>
      <c r="D110" s="270">
        <f t="shared" si="3"/>
        <v>931.085123</v>
      </c>
      <c r="E110" s="270">
        <v>931.085123</v>
      </c>
      <c r="F110" s="270"/>
      <c r="G110" s="270"/>
      <c r="H110" s="270"/>
    </row>
    <row r="111" s="255" customFormat="1" ht="23.35" customHeight="1" spans="1:8">
      <c r="A111" s="269" t="s">
        <v>1614</v>
      </c>
      <c r="B111" s="269" t="s">
        <v>1615</v>
      </c>
      <c r="C111" s="270">
        <f t="shared" si="2"/>
        <v>232.90362</v>
      </c>
      <c r="D111" s="270">
        <f t="shared" si="3"/>
        <v>232.90362</v>
      </c>
      <c r="E111" s="270">
        <v>232.90362</v>
      </c>
      <c r="F111" s="270"/>
      <c r="G111" s="270"/>
      <c r="H111" s="270"/>
    </row>
    <row r="112" s="255" customFormat="1" ht="23.35" customHeight="1" spans="1:8">
      <c r="A112" s="269" t="s">
        <v>1616</v>
      </c>
      <c r="B112" s="269" t="s">
        <v>1617</v>
      </c>
      <c r="C112" s="270">
        <f t="shared" si="2"/>
        <v>643.348807</v>
      </c>
      <c r="D112" s="270">
        <f t="shared" si="3"/>
        <v>643.348807</v>
      </c>
      <c r="E112" s="270">
        <v>643.348807</v>
      </c>
      <c r="F112" s="270"/>
      <c r="G112" s="270"/>
      <c r="H112" s="270"/>
    </row>
    <row r="113" s="255" customFormat="1" ht="23.35" customHeight="1" spans="1:8">
      <c r="A113" s="269" t="s">
        <v>1618</v>
      </c>
      <c r="B113" s="269" t="s">
        <v>1619</v>
      </c>
      <c r="C113" s="270">
        <f t="shared" si="2"/>
        <v>547.308202</v>
      </c>
      <c r="D113" s="270">
        <f t="shared" si="3"/>
        <v>547.308202</v>
      </c>
      <c r="E113" s="270">
        <v>547.308202</v>
      </c>
      <c r="F113" s="270"/>
      <c r="G113" s="270"/>
      <c r="H113" s="270"/>
    </row>
    <row r="114" s="255" customFormat="1" ht="23.35" customHeight="1" spans="1:8">
      <c r="A114" s="269" t="s">
        <v>1620</v>
      </c>
      <c r="B114" s="269" t="s">
        <v>1621</v>
      </c>
      <c r="C114" s="270">
        <f t="shared" si="2"/>
        <v>681.534101</v>
      </c>
      <c r="D114" s="270">
        <f t="shared" si="3"/>
        <v>681.534101</v>
      </c>
      <c r="E114" s="270">
        <v>681.534101</v>
      </c>
      <c r="F114" s="270"/>
      <c r="G114" s="270"/>
      <c r="H114" s="270"/>
    </row>
    <row r="115" s="255" customFormat="1" ht="23.35" customHeight="1" spans="1:8">
      <c r="A115" s="269" t="s">
        <v>1622</v>
      </c>
      <c r="B115" s="269" t="s">
        <v>1623</v>
      </c>
      <c r="C115" s="270">
        <f t="shared" si="2"/>
        <v>161.506514</v>
      </c>
      <c r="D115" s="270">
        <f t="shared" si="3"/>
        <v>161.506514</v>
      </c>
      <c r="E115" s="270">
        <v>161.506514</v>
      </c>
      <c r="F115" s="270"/>
      <c r="G115" s="270"/>
      <c r="H115" s="270"/>
    </row>
    <row r="116" s="255" customFormat="1" ht="23.35" customHeight="1" spans="1:8">
      <c r="A116" s="269" t="s">
        <v>1624</v>
      </c>
      <c r="B116" s="269" t="s">
        <v>1625</v>
      </c>
      <c r="C116" s="270">
        <f t="shared" si="2"/>
        <v>31.553974</v>
      </c>
      <c r="D116" s="270">
        <f t="shared" si="3"/>
        <v>31.553974</v>
      </c>
      <c r="E116" s="270">
        <v>31.553974</v>
      </c>
      <c r="F116" s="270"/>
      <c r="G116" s="270"/>
      <c r="H116" s="270"/>
    </row>
    <row r="117" s="255" customFormat="1" ht="23.35" customHeight="1" spans="1:8">
      <c r="A117" s="269" t="s">
        <v>1626</v>
      </c>
      <c r="B117" s="269" t="s">
        <v>1627</v>
      </c>
      <c r="C117" s="270">
        <f t="shared" si="2"/>
        <v>38.381066</v>
      </c>
      <c r="D117" s="270">
        <f t="shared" si="3"/>
        <v>38.381066</v>
      </c>
      <c r="E117" s="270">
        <v>38.381066</v>
      </c>
      <c r="F117" s="270"/>
      <c r="G117" s="270"/>
      <c r="H117" s="270"/>
    </row>
    <row r="118" s="255" customFormat="1" ht="23.35" customHeight="1" spans="1:8">
      <c r="A118" s="269" t="s">
        <v>1628</v>
      </c>
      <c r="B118" s="269" t="s">
        <v>1629</v>
      </c>
      <c r="C118" s="270">
        <f t="shared" si="2"/>
        <v>113.053193</v>
      </c>
      <c r="D118" s="270">
        <f t="shared" si="3"/>
        <v>113.053193</v>
      </c>
      <c r="E118" s="270">
        <v>113.053193</v>
      </c>
      <c r="F118" s="270"/>
      <c r="G118" s="270"/>
      <c r="H118" s="270"/>
    </row>
    <row r="119" s="255" customFormat="1" ht="23.35" customHeight="1" spans="1:8">
      <c r="A119" s="269" t="s">
        <v>1630</v>
      </c>
      <c r="B119" s="269" t="s">
        <v>1631</v>
      </c>
      <c r="C119" s="270">
        <f t="shared" si="2"/>
        <v>12.300182</v>
      </c>
      <c r="D119" s="270">
        <f t="shared" si="3"/>
        <v>12.300182</v>
      </c>
      <c r="E119" s="270">
        <v>12.300182</v>
      </c>
      <c r="F119" s="270"/>
      <c r="G119" s="270"/>
      <c r="H119" s="270"/>
    </row>
    <row r="120" s="255" customFormat="1" ht="23.35" customHeight="1" spans="1:8">
      <c r="A120" s="269" t="s">
        <v>1632</v>
      </c>
      <c r="B120" s="269" t="s">
        <v>1633</v>
      </c>
      <c r="C120" s="270">
        <f t="shared" si="2"/>
        <v>48.313037</v>
      </c>
      <c r="D120" s="270">
        <f t="shared" si="3"/>
        <v>48.313037</v>
      </c>
      <c r="E120" s="270">
        <v>48.313037</v>
      </c>
      <c r="F120" s="270"/>
      <c r="G120" s="270"/>
      <c r="H120" s="270"/>
    </row>
    <row r="121" s="255" customFormat="1" ht="23.35" customHeight="1" spans="1:8">
      <c r="A121" s="269" t="s">
        <v>1634</v>
      </c>
      <c r="B121" s="269" t="s">
        <v>1635</v>
      </c>
      <c r="C121" s="270">
        <f t="shared" si="2"/>
        <v>108.521957</v>
      </c>
      <c r="D121" s="270">
        <f t="shared" si="3"/>
        <v>108.521957</v>
      </c>
      <c r="E121" s="270">
        <v>108.521957</v>
      </c>
      <c r="F121" s="270"/>
      <c r="G121" s="270"/>
      <c r="H121" s="270"/>
    </row>
    <row r="122" s="255" customFormat="1" ht="23.35" customHeight="1" spans="1:8">
      <c r="A122" s="269" t="s">
        <v>1636</v>
      </c>
      <c r="B122" s="269" t="s">
        <v>1637</v>
      </c>
      <c r="C122" s="270">
        <f t="shared" si="2"/>
        <v>76.406213</v>
      </c>
      <c r="D122" s="270">
        <f t="shared" si="3"/>
        <v>76.406213</v>
      </c>
      <c r="E122" s="270">
        <v>76.406213</v>
      </c>
      <c r="F122" s="270"/>
      <c r="G122" s="270"/>
      <c r="H122" s="270"/>
    </row>
    <row r="123" s="255" customFormat="1" ht="23.35" customHeight="1" spans="1:8">
      <c r="A123" s="269" t="s">
        <v>1638</v>
      </c>
      <c r="B123" s="269" t="s">
        <v>1639</v>
      </c>
      <c r="C123" s="270">
        <f t="shared" si="2"/>
        <v>187.608799</v>
      </c>
      <c r="D123" s="270">
        <f t="shared" si="3"/>
        <v>187.608799</v>
      </c>
      <c r="E123" s="270">
        <v>187.608799</v>
      </c>
      <c r="F123" s="270"/>
      <c r="G123" s="270"/>
      <c r="H123" s="270"/>
    </row>
    <row r="124" s="255" customFormat="1" ht="23.35" customHeight="1" spans="1:8">
      <c r="A124" s="269" t="s">
        <v>1640</v>
      </c>
      <c r="B124" s="269" t="s">
        <v>1641</v>
      </c>
      <c r="C124" s="270">
        <f t="shared" si="2"/>
        <v>15.413455</v>
      </c>
      <c r="D124" s="270">
        <f t="shared" si="3"/>
        <v>15.413455</v>
      </c>
      <c r="E124" s="270">
        <v>15.413455</v>
      </c>
      <c r="F124" s="270"/>
      <c r="G124" s="270"/>
      <c r="H124" s="270"/>
    </row>
    <row r="125" s="255" customFormat="1" ht="23.35" customHeight="1" spans="1:8">
      <c r="A125" s="269" t="s">
        <v>1642</v>
      </c>
      <c r="B125" s="269" t="s">
        <v>1643</v>
      </c>
      <c r="C125" s="270">
        <f t="shared" si="2"/>
        <v>29.386102</v>
      </c>
      <c r="D125" s="270">
        <f t="shared" si="3"/>
        <v>29.386102</v>
      </c>
      <c r="E125" s="270">
        <v>29.386102</v>
      </c>
      <c r="F125" s="270"/>
      <c r="G125" s="270"/>
      <c r="H125" s="270"/>
    </row>
    <row r="126" s="255" customFormat="1" ht="23.35" customHeight="1" spans="1:8">
      <c r="A126" s="269" t="s">
        <v>1644</v>
      </c>
      <c r="B126" s="269" t="s">
        <v>1645</v>
      </c>
      <c r="C126" s="270">
        <f t="shared" si="2"/>
        <v>28.046626</v>
      </c>
      <c r="D126" s="270">
        <f t="shared" si="3"/>
        <v>28.046626</v>
      </c>
      <c r="E126" s="270">
        <v>28.046626</v>
      </c>
      <c r="F126" s="270"/>
      <c r="G126" s="270"/>
      <c r="H126" s="270"/>
    </row>
    <row r="127" s="255" customFormat="1" ht="23.35" customHeight="1" spans="1:8">
      <c r="A127" s="269" t="s">
        <v>1646</v>
      </c>
      <c r="B127" s="269" t="s">
        <v>1647</v>
      </c>
      <c r="C127" s="270">
        <f t="shared" si="2"/>
        <v>81.212916</v>
      </c>
      <c r="D127" s="270">
        <f t="shared" si="3"/>
        <v>81.212916</v>
      </c>
      <c r="E127" s="270">
        <v>81.212916</v>
      </c>
      <c r="F127" s="270"/>
      <c r="G127" s="270"/>
      <c r="H127" s="270"/>
    </row>
    <row r="128" s="255" customFormat="1" ht="23.35" customHeight="1" spans="1:8">
      <c r="A128" s="269" t="s">
        <v>1648</v>
      </c>
      <c r="B128" s="269" t="s">
        <v>1649</v>
      </c>
      <c r="C128" s="270">
        <f t="shared" si="2"/>
        <v>91.124074</v>
      </c>
      <c r="D128" s="270">
        <f t="shared" si="3"/>
        <v>91.124074</v>
      </c>
      <c r="E128" s="270">
        <v>91.124074</v>
      </c>
      <c r="F128" s="270"/>
      <c r="G128" s="270"/>
      <c r="H128" s="270"/>
    </row>
    <row r="129" s="255" customFormat="1" ht="23.35" customHeight="1" spans="1:8">
      <c r="A129" s="269" t="s">
        <v>1650</v>
      </c>
      <c r="B129" s="269" t="s">
        <v>1651</v>
      </c>
      <c r="C129" s="270">
        <f t="shared" si="2"/>
        <v>117.64229</v>
      </c>
      <c r="D129" s="270">
        <f t="shared" si="3"/>
        <v>117.64229</v>
      </c>
      <c r="E129" s="270">
        <v>117.64229</v>
      </c>
      <c r="F129" s="270"/>
      <c r="G129" s="270"/>
      <c r="H129" s="270"/>
    </row>
    <row r="130" s="255" customFormat="1" ht="23.35" customHeight="1" spans="1:8">
      <c r="A130" s="269" t="s">
        <v>1652</v>
      </c>
      <c r="B130" s="269" t="s">
        <v>1300</v>
      </c>
      <c r="C130" s="270">
        <f t="shared" si="2"/>
        <v>2184.929309</v>
      </c>
      <c r="D130" s="270">
        <f t="shared" si="3"/>
        <v>2184.929309</v>
      </c>
      <c r="E130" s="270">
        <v>2088.929309</v>
      </c>
      <c r="F130" s="270"/>
      <c r="G130" s="270">
        <v>96</v>
      </c>
      <c r="H130" s="270"/>
    </row>
    <row r="131" s="255" customFormat="1" ht="23.35" customHeight="1" spans="1:8">
      <c r="A131" s="269" t="s">
        <v>1653</v>
      </c>
      <c r="B131" s="269" t="s">
        <v>1291</v>
      </c>
      <c r="C131" s="270">
        <f t="shared" si="2"/>
        <v>458.510312</v>
      </c>
      <c r="D131" s="270">
        <f t="shared" si="3"/>
        <v>458.510312</v>
      </c>
      <c r="E131" s="270">
        <v>458.510312</v>
      </c>
      <c r="F131" s="270"/>
      <c r="G131" s="270"/>
      <c r="H131" s="270"/>
    </row>
    <row r="132" s="255" customFormat="1" ht="23.35" customHeight="1" spans="1:8">
      <c r="A132" s="269" t="s">
        <v>1654</v>
      </c>
      <c r="B132" s="269" t="s">
        <v>1316</v>
      </c>
      <c r="C132" s="270">
        <f t="shared" si="2"/>
        <v>55.053626</v>
      </c>
      <c r="D132" s="270">
        <f t="shared" si="3"/>
        <v>55.053626</v>
      </c>
      <c r="E132" s="270">
        <v>55.053626</v>
      </c>
      <c r="F132" s="270"/>
      <c r="G132" s="270"/>
      <c r="H132" s="270"/>
    </row>
    <row r="133" s="255" customFormat="1" ht="23.35" customHeight="1" spans="1:8">
      <c r="A133" s="269" t="s">
        <v>1655</v>
      </c>
      <c r="B133" s="269" t="s">
        <v>1315</v>
      </c>
      <c r="C133" s="270">
        <f t="shared" si="2"/>
        <v>1348.927181</v>
      </c>
      <c r="D133" s="270">
        <f t="shared" si="3"/>
        <v>1348.927181</v>
      </c>
      <c r="E133" s="270">
        <v>1348.927181</v>
      </c>
      <c r="F133" s="270"/>
      <c r="G133" s="270"/>
      <c r="H133" s="270"/>
    </row>
    <row r="134" s="255" customFormat="1" ht="23.35" customHeight="1" spans="1:8">
      <c r="A134" s="269" t="s">
        <v>1656</v>
      </c>
      <c r="B134" s="269" t="s">
        <v>1318</v>
      </c>
      <c r="C134" s="270">
        <f t="shared" si="2"/>
        <v>216.435253</v>
      </c>
      <c r="D134" s="270">
        <f t="shared" si="3"/>
        <v>216.435253</v>
      </c>
      <c r="E134" s="270">
        <v>216.435253</v>
      </c>
      <c r="F134" s="270"/>
      <c r="G134" s="270"/>
      <c r="H134" s="270"/>
    </row>
    <row r="135" s="255" customFormat="1" ht="23.35" customHeight="1" spans="1:8">
      <c r="A135" s="269" t="s">
        <v>1657</v>
      </c>
      <c r="B135" s="269" t="s">
        <v>1658</v>
      </c>
      <c r="C135" s="270">
        <f t="shared" si="2"/>
        <v>378.489385</v>
      </c>
      <c r="D135" s="270">
        <f t="shared" si="3"/>
        <v>378.489385</v>
      </c>
      <c r="E135" s="270">
        <v>287.689385</v>
      </c>
      <c r="F135" s="270">
        <v>90.8</v>
      </c>
      <c r="G135" s="270"/>
      <c r="H135" s="270"/>
    </row>
    <row r="136" s="255" customFormat="1" ht="23.35" customHeight="1" spans="1:8">
      <c r="A136" s="269" t="s">
        <v>1659</v>
      </c>
      <c r="B136" s="269" t="s">
        <v>1310</v>
      </c>
      <c r="C136" s="270">
        <f t="shared" si="2"/>
        <v>189.100312</v>
      </c>
      <c r="D136" s="270">
        <f t="shared" si="3"/>
        <v>189.100312</v>
      </c>
      <c r="E136" s="270">
        <v>189.100312</v>
      </c>
      <c r="F136" s="270"/>
      <c r="G136" s="270"/>
      <c r="H136" s="270"/>
    </row>
    <row r="137" s="255" customFormat="1" ht="23.35" customHeight="1" spans="1:8">
      <c r="A137" s="269" t="s">
        <v>1659</v>
      </c>
      <c r="B137" s="269" t="s">
        <v>1660</v>
      </c>
      <c r="C137" s="270">
        <f t="shared" ref="C137:C200" si="4">D137+H137</f>
        <v>10</v>
      </c>
      <c r="D137" s="270">
        <f t="shared" ref="D137:D200" si="5">SUM(E137:G137)</f>
        <v>10</v>
      </c>
      <c r="E137" s="270">
        <v>10</v>
      </c>
      <c r="F137" s="270"/>
      <c r="G137" s="270"/>
      <c r="H137" s="270"/>
    </row>
    <row r="138" s="255" customFormat="1" ht="23.35" customHeight="1" spans="1:8">
      <c r="A138" s="269" t="s">
        <v>1661</v>
      </c>
      <c r="B138" s="269" t="s">
        <v>1311</v>
      </c>
      <c r="C138" s="270">
        <f t="shared" si="4"/>
        <v>207.303607</v>
      </c>
      <c r="D138" s="270">
        <f t="shared" si="5"/>
        <v>207.303607</v>
      </c>
      <c r="E138" s="270">
        <v>207.303607</v>
      </c>
      <c r="F138" s="270"/>
      <c r="G138" s="270"/>
      <c r="H138" s="270"/>
    </row>
    <row r="139" s="255" customFormat="1" ht="23.35" customHeight="1" spans="1:8">
      <c r="A139" s="269" t="s">
        <v>1662</v>
      </c>
      <c r="B139" s="269" t="s">
        <v>1312</v>
      </c>
      <c r="C139" s="270">
        <f t="shared" si="4"/>
        <v>84.530691</v>
      </c>
      <c r="D139" s="270">
        <f t="shared" si="5"/>
        <v>84.530691</v>
      </c>
      <c r="E139" s="270">
        <v>84.530691</v>
      </c>
      <c r="F139" s="270"/>
      <c r="G139" s="270"/>
      <c r="H139" s="270"/>
    </row>
    <row r="140" s="255" customFormat="1" ht="23.35" customHeight="1" spans="1:8">
      <c r="A140" s="269" t="s">
        <v>1663</v>
      </c>
      <c r="B140" s="269" t="s">
        <v>1664</v>
      </c>
      <c r="C140" s="270">
        <f t="shared" si="4"/>
        <v>268.315058</v>
      </c>
      <c r="D140" s="270">
        <f t="shared" si="5"/>
        <v>268.315058</v>
      </c>
      <c r="E140" s="270">
        <v>249.315058</v>
      </c>
      <c r="F140" s="270">
        <v>19</v>
      </c>
      <c r="G140" s="270"/>
      <c r="H140" s="270"/>
    </row>
    <row r="141" s="255" customFormat="1" ht="23.35" customHeight="1" spans="1:8">
      <c r="A141" s="269" t="s">
        <v>1665</v>
      </c>
      <c r="B141" s="269" t="s">
        <v>1314</v>
      </c>
      <c r="C141" s="270">
        <f t="shared" si="4"/>
        <v>178.015572</v>
      </c>
      <c r="D141" s="270">
        <f t="shared" si="5"/>
        <v>178.015572</v>
      </c>
      <c r="E141" s="270">
        <v>178.015572</v>
      </c>
      <c r="F141" s="270"/>
      <c r="G141" s="270"/>
      <c r="H141" s="270"/>
    </row>
    <row r="142" s="255" customFormat="1" ht="23.35" customHeight="1" spans="1:8">
      <c r="A142" s="269" t="s">
        <v>1666</v>
      </c>
      <c r="B142" s="269" t="s">
        <v>1287</v>
      </c>
      <c r="C142" s="270">
        <f t="shared" si="4"/>
        <v>665.153677</v>
      </c>
      <c r="D142" s="270">
        <f t="shared" si="5"/>
        <v>665.153677</v>
      </c>
      <c r="E142" s="270">
        <v>665.153677</v>
      </c>
      <c r="F142" s="270"/>
      <c r="G142" s="270"/>
      <c r="H142" s="270"/>
    </row>
    <row r="143" s="255" customFormat="1" ht="23.35" customHeight="1" spans="1:8">
      <c r="A143" s="269" t="s">
        <v>1667</v>
      </c>
      <c r="B143" s="269" t="s">
        <v>1278</v>
      </c>
      <c r="C143" s="270">
        <f t="shared" si="4"/>
        <v>140.979681</v>
      </c>
      <c r="D143" s="270">
        <f t="shared" si="5"/>
        <v>140.979681</v>
      </c>
      <c r="E143" s="270">
        <v>134.979681</v>
      </c>
      <c r="F143" s="270">
        <v>6</v>
      </c>
      <c r="G143" s="270"/>
      <c r="H143" s="270"/>
    </row>
    <row r="144" s="255" customFormat="1" ht="23.35" customHeight="1" spans="1:8">
      <c r="A144" s="269" t="s">
        <v>1668</v>
      </c>
      <c r="B144" s="269" t="s">
        <v>1319</v>
      </c>
      <c r="C144" s="270">
        <f t="shared" si="4"/>
        <v>221.960823</v>
      </c>
      <c r="D144" s="270">
        <f t="shared" si="5"/>
        <v>221.960823</v>
      </c>
      <c r="E144" s="270">
        <v>205.960823</v>
      </c>
      <c r="F144" s="270">
        <v>16</v>
      </c>
      <c r="G144" s="270"/>
      <c r="H144" s="270"/>
    </row>
    <row r="145" s="255" customFormat="1" ht="23.35" customHeight="1" spans="1:8">
      <c r="A145" s="269" t="s">
        <v>1669</v>
      </c>
      <c r="B145" s="269" t="s">
        <v>1284</v>
      </c>
      <c r="C145" s="270">
        <f t="shared" si="4"/>
        <v>142.794698</v>
      </c>
      <c r="D145" s="270">
        <f t="shared" si="5"/>
        <v>142.794698</v>
      </c>
      <c r="E145" s="270">
        <v>142.794698</v>
      </c>
      <c r="F145" s="270"/>
      <c r="G145" s="270"/>
      <c r="H145" s="270"/>
    </row>
    <row r="146" s="255" customFormat="1" ht="23.35" customHeight="1" spans="1:8">
      <c r="A146" s="269" t="s">
        <v>1670</v>
      </c>
      <c r="B146" s="269" t="s">
        <v>1285</v>
      </c>
      <c r="C146" s="270">
        <f t="shared" si="4"/>
        <v>98.087127</v>
      </c>
      <c r="D146" s="270">
        <f t="shared" si="5"/>
        <v>98.087127</v>
      </c>
      <c r="E146" s="270">
        <v>98.087127</v>
      </c>
      <c r="F146" s="270"/>
      <c r="G146" s="270"/>
      <c r="H146" s="270"/>
    </row>
    <row r="147" s="255" customFormat="1" ht="23.35" customHeight="1" spans="1:8">
      <c r="A147" s="269" t="s">
        <v>1671</v>
      </c>
      <c r="B147" s="269" t="s">
        <v>1283</v>
      </c>
      <c r="C147" s="270">
        <f t="shared" si="4"/>
        <v>96.923544</v>
      </c>
      <c r="D147" s="270">
        <f t="shared" si="5"/>
        <v>96.923544</v>
      </c>
      <c r="E147" s="270">
        <v>96.923544</v>
      </c>
      <c r="F147" s="270"/>
      <c r="G147" s="270"/>
      <c r="H147" s="270"/>
    </row>
    <row r="148" s="255" customFormat="1" ht="23.35" customHeight="1" spans="1:8">
      <c r="A148" s="269" t="s">
        <v>1672</v>
      </c>
      <c r="B148" s="269" t="s">
        <v>1282</v>
      </c>
      <c r="C148" s="270">
        <f t="shared" si="4"/>
        <v>308.680993</v>
      </c>
      <c r="D148" s="270">
        <f t="shared" si="5"/>
        <v>308.680993</v>
      </c>
      <c r="E148" s="270">
        <f>303.680993+5</f>
        <v>308.680993</v>
      </c>
      <c r="F148" s="270"/>
      <c r="G148" s="270"/>
      <c r="H148" s="270"/>
    </row>
    <row r="149" s="255" customFormat="1" ht="23.35" customHeight="1" spans="1:8">
      <c r="A149" s="269" t="s">
        <v>1673</v>
      </c>
      <c r="B149" s="269" t="s">
        <v>1281</v>
      </c>
      <c r="C149" s="270">
        <f t="shared" si="4"/>
        <v>269.16067</v>
      </c>
      <c r="D149" s="270">
        <f t="shared" si="5"/>
        <v>269.16067</v>
      </c>
      <c r="E149" s="270">
        <f>264.96067+4.2</f>
        <v>269.16067</v>
      </c>
      <c r="F149" s="270"/>
      <c r="G149" s="270"/>
      <c r="H149" s="270"/>
    </row>
    <row r="150" s="255" customFormat="1" ht="23.35" customHeight="1" spans="1:8">
      <c r="A150" s="269" t="s">
        <v>1674</v>
      </c>
      <c r="B150" s="269" t="s">
        <v>1301</v>
      </c>
      <c r="C150" s="270">
        <f t="shared" si="4"/>
        <v>1160.177079</v>
      </c>
      <c r="D150" s="270">
        <f t="shared" si="5"/>
        <v>1160.177079</v>
      </c>
      <c r="E150" s="270">
        <v>1160.177079</v>
      </c>
      <c r="F150" s="270"/>
      <c r="G150" s="270"/>
      <c r="H150" s="270"/>
    </row>
    <row r="151" s="255" customFormat="1" ht="23.35" customHeight="1" spans="1:8">
      <c r="A151" s="269" t="s">
        <v>1675</v>
      </c>
      <c r="B151" s="269" t="s">
        <v>1302</v>
      </c>
      <c r="C151" s="270">
        <f t="shared" si="4"/>
        <v>117.728298</v>
      </c>
      <c r="D151" s="270">
        <f t="shared" si="5"/>
        <v>117.728298</v>
      </c>
      <c r="E151" s="270">
        <v>117.728298</v>
      </c>
      <c r="F151" s="270"/>
      <c r="G151" s="270"/>
      <c r="H151" s="270"/>
    </row>
    <row r="152" s="255" customFormat="1" ht="23.35" customHeight="1" spans="1:8">
      <c r="A152" s="269" t="s">
        <v>1676</v>
      </c>
      <c r="B152" s="269" t="s">
        <v>1303</v>
      </c>
      <c r="C152" s="270">
        <f t="shared" si="4"/>
        <v>447.413554</v>
      </c>
      <c r="D152" s="270">
        <f t="shared" si="5"/>
        <v>447.413554</v>
      </c>
      <c r="E152" s="270">
        <v>442.413554</v>
      </c>
      <c r="F152" s="270">
        <v>5</v>
      </c>
      <c r="G152" s="270"/>
      <c r="H152" s="270"/>
    </row>
    <row r="153" s="255" customFormat="1" ht="23.35" customHeight="1" spans="1:8">
      <c r="A153" s="269" t="s">
        <v>1677</v>
      </c>
      <c r="B153" s="269" t="s">
        <v>1288</v>
      </c>
      <c r="C153" s="270">
        <f t="shared" si="4"/>
        <v>206.053028</v>
      </c>
      <c r="D153" s="270">
        <f t="shared" si="5"/>
        <v>206.053028</v>
      </c>
      <c r="E153" s="270">
        <v>206.053028</v>
      </c>
      <c r="F153" s="270"/>
      <c r="G153" s="270"/>
      <c r="H153" s="270"/>
    </row>
    <row r="154" s="244" customFormat="1" ht="27.1" customHeight="1" spans="1:8">
      <c r="A154" s="269" t="s">
        <v>1678</v>
      </c>
      <c r="B154" s="269" t="s">
        <v>1279</v>
      </c>
      <c r="C154" s="270">
        <f t="shared" si="4"/>
        <v>649.14</v>
      </c>
      <c r="D154" s="270">
        <f t="shared" si="5"/>
        <v>649.14</v>
      </c>
      <c r="E154" s="270">
        <v>649.14</v>
      </c>
      <c r="F154" s="271"/>
      <c r="G154" s="271"/>
      <c r="H154" s="271"/>
    </row>
    <row r="155" s="255" customFormat="1" ht="23.35" customHeight="1" spans="1:8">
      <c r="A155" s="269" t="s">
        <v>1679</v>
      </c>
      <c r="B155" s="269" t="s">
        <v>1680</v>
      </c>
      <c r="C155" s="270">
        <f t="shared" si="4"/>
        <v>152.635811</v>
      </c>
      <c r="D155" s="270">
        <f t="shared" si="5"/>
        <v>152.635811</v>
      </c>
      <c r="E155" s="270">
        <v>152.635811</v>
      </c>
      <c r="F155" s="270"/>
      <c r="G155" s="270"/>
      <c r="H155" s="270"/>
    </row>
    <row r="156" s="255" customFormat="1" ht="23.35" customHeight="1" spans="1:8">
      <c r="A156" s="269" t="s">
        <v>1681</v>
      </c>
      <c r="B156" s="269" t="s">
        <v>1296</v>
      </c>
      <c r="C156" s="270">
        <f t="shared" si="4"/>
        <v>6920.479679</v>
      </c>
      <c r="D156" s="270">
        <f t="shared" si="5"/>
        <v>6920.479679</v>
      </c>
      <c r="E156" s="270">
        <v>6410.679679</v>
      </c>
      <c r="F156" s="270"/>
      <c r="G156" s="270">
        <v>509.8</v>
      </c>
      <c r="H156" s="270"/>
    </row>
    <row r="157" s="255" customFormat="1" ht="23.35" customHeight="1" spans="1:8">
      <c r="A157" s="269" t="s">
        <v>1682</v>
      </c>
      <c r="B157" s="269" t="s">
        <v>1297</v>
      </c>
      <c r="C157" s="270">
        <f t="shared" si="4"/>
        <v>517.599404</v>
      </c>
      <c r="D157" s="270">
        <f t="shared" si="5"/>
        <v>517.599404</v>
      </c>
      <c r="E157" s="270">
        <v>497.599404</v>
      </c>
      <c r="F157" s="270">
        <f>15+5</f>
        <v>20</v>
      </c>
      <c r="G157" s="270"/>
      <c r="H157" s="270"/>
    </row>
    <row r="158" s="255" customFormat="1" ht="23.35" customHeight="1" spans="1:8">
      <c r="A158" s="269" t="s">
        <v>1683</v>
      </c>
      <c r="B158" s="269" t="s">
        <v>1298</v>
      </c>
      <c r="C158" s="270">
        <f t="shared" si="4"/>
        <v>238.524665</v>
      </c>
      <c r="D158" s="270">
        <f t="shared" si="5"/>
        <v>238.524665</v>
      </c>
      <c r="E158" s="270">
        <v>238.524665</v>
      </c>
      <c r="F158" s="270"/>
      <c r="G158" s="270"/>
      <c r="H158" s="270"/>
    </row>
    <row r="159" s="255" customFormat="1" ht="23.35" customHeight="1" spans="1:8">
      <c r="A159" s="269" t="s">
        <v>1684</v>
      </c>
      <c r="B159" s="269" t="s">
        <v>1289</v>
      </c>
      <c r="C159" s="270">
        <f t="shared" si="4"/>
        <v>1520.200568</v>
      </c>
      <c r="D159" s="270">
        <f t="shared" si="5"/>
        <v>1520.200568</v>
      </c>
      <c r="E159" s="270">
        <v>1320.200568</v>
      </c>
      <c r="F159" s="270">
        <v>200</v>
      </c>
      <c r="G159" s="270"/>
      <c r="H159" s="270"/>
    </row>
    <row r="160" s="255" customFormat="1" ht="23.35" customHeight="1" spans="1:8">
      <c r="A160" s="269" t="s">
        <v>1685</v>
      </c>
      <c r="B160" s="269" t="s">
        <v>1293</v>
      </c>
      <c r="C160" s="270">
        <f t="shared" si="4"/>
        <v>388.622231</v>
      </c>
      <c r="D160" s="270">
        <f t="shared" si="5"/>
        <v>388.622231</v>
      </c>
      <c r="E160" s="270">
        <v>388.622231</v>
      </c>
      <c r="F160" s="270"/>
      <c r="G160" s="270"/>
      <c r="H160" s="270"/>
    </row>
    <row r="161" s="255" customFormat="1" ht="23.35" customHeight="1" spans="1:8">
      <c r="A161" s="269" t="s">
        <v>1686</v>
      </c>
      <c r="B161" s="269" t="s">
        <v>1687</v>
      </c>
      <c r="C161" s="270">
        <f t="shared" si="4"/>
        <v>3333.084126</v>
      </c>
      <c r="D161" s="270">
        <f t="shared" si="5"/>
        <v>3333.084126</v>
      </c>
      <c r="E161" s="270">
        <v>2633.084126</v>
      </c>
      <c r="F161" s="270">
        <v>700</v>
      </c>
      <c r="G161" s="270"/>
      <c r="H161" s="270"/>
    </row>
    <row r="162" s="255" customFormat="1" ht="23.35" customHeight="1" spans="1:8">
      <c r="A162" s="269" t="s">
        <v>1688</v>
      </c>
      <c r="B162" s="269" t="s">
        <v>1304</v>
      </c>
      <c r="C162" s="270">
        <f t="shared" si="4"/>
        <v>232.760033</v>
      </c>
      <c r="D162" s="270">
        <f t="shared" si="5"/>
        <v>232.760033</v>
      </c>
      <c r="E162" s="270">
        <v>232.760033</v>
      </c>
      <c r="F162" s="270"/>
      <c r="G162" s="270"/>
      <c r="H162" s="270"/>
    </row>
    <row r="163" s="255" customFormat="1" ht="23.35" customHeight="1" spans="1:8">
      <c r="A163" s="269" t="s">
        <v>1689</v>
      </c>
      <c r="B163" s="269" t="s">
        <v>1320</v>
      </c>
      <c r="C163" s="270">
        <f t="shared" si="4"/>
        <v>103.585561</v>
      </c>
      <c r="D163" s="270">
        <f t="shared" si="5"/>
        <v>103.585561</v>
      </c>
      <c r="E163" s="270">
        <v>103.585561</v>
      </c>
      <c r="F163" s="270"/>
      <c r="G163" s="270"/>
      <c r="H163" s="270"/>
    </row>
    <row r="164" s="255" customFormat="1" ht="23.35" customHeight="1" spans="1:8">
      <c r="A164" s="269" t="s">
        <v>1690</v>
      </c>
      <c r="B164" s="269" t="s">
        <v>1364</v>
      </c>
      <c r="C164" s="270">
        <f t="shared" si="4"/>
        <v>581.512231</v>
      </c>
      <c r="D164" s="270">
        <f t="shared" si="5"/>
        <v>581.512231</v>
      </c>
      <c r="E164" s="270">
        <v>581.512231</v>
      </c>
      <c r="F164" s="270"/>
      <c r="G164" s="270"/>
      <c r="H164" s="270"/>
    </row>
    <row r="165" s="255" customFormat="1" ht="23.35" customHeight="1" spans="1:8">
      <c r="A165" s="269" t="s">
        <v>1691</v>
      </c>
      <c r="B165" s="269" t="s">
        <v>1359</v>
      </c>
      <c r="C165" s="270">
        <f t="shared" si="4"/>
        <v>539.278003</v>
      </c>
      <c r="D165" s="270">
        <f t="shared" si="5"/>
        <v>539.278003</v>
      </c>
      <c r="E165" s="270">
        <v>539.278003</v>
      </c>
      <c r="F165" s="270"/>
      <c r="G165" s="270"/>
      <c r="H165" s="270"/>
    </row>
    <row r="166" s="255" customFormat="1" ht="23.35" customHeight="1" spans="1:8">
      <c r="A166" s="269" t="s">
        <v>1692</v>
      </c>
      <c r="B166" s="269" t="s">
        <v>1360</v>
      </c>
      <c r="C166" s="270">
        <f t="shared" si="4"/>
        <v>116.769036</v>
      </c>
      <c r="D166" s="270">
        <f t="shared" si="5"/>
        <v>116.769036</v>
      </c>
      <c r="E166" s="270">
        <v>116.769036</v>
      </c>
      <c r="F166" s="270"/>
      <c r="G166" s="270"/>
      <c r="H166" s="270"/>
    </row>
    <row r="167" s="255" customFormat="1" ht="23.35" customHeight="1" spans="1:8">
      <c r="A167" s="269" t="s">
        <v>1693</v>
      </c>
      <c r="B167" s="269" t="s">
        <v>1694</v>
      </c>
      <c r="C167" s="270">
        <f t="shared" si="4"/>
        <v>210.021313</v>
      </c>
      <c r="D167" s="270">
        <f t="shared" si="5"/>
        <v>210.021313</v>
      </c>
      <c r="E167" s="270">
        <v>210.021313</v>
      </c>
      <c r="F167" s="270"/>
      <c r="G167" s="270"/>
      <c r="H167" s="270"/>
    </row>
    <row r="168" s="255" customFormat="1" ht="23.35" customHeight="1" spans="1:8">
      <c r="A168" s="269" t="s">
        <v>1695</v>
      </c>
      <c r="B168" s="269" t="s">
        <v>1361</v>
      </c>
      <c r="C168" s="270">
        <f t="shared" si="4"/>
        <v>475.973783</v>
      </c>
      <c r="D168" s="270">
        <f t="shared" si="5"/>
        <v>475.973783</v>
      </c>
      <c r="E168" s="270">
        <v>475.973783</v>
      </c>
      <c r="F168" s="270"/>
      <c r="G168" s="270"/>
      <c r="H168" s="270"/>
    </row>
    <row r="169" s="255" customFormat="1" ht="23.35" customHeight="1" spans="1:8">
      <c r="A169" s="269" t="s">
        <v>1696</v>
      </c>
      <c r="B169" s="269" t="s">
        <v>1363</v>
      </c>
      <c r="C169" s="270">
        <f t="shared" si="4"/>
        <v>101.587622</v>
      </c>
      <c r="D169" s="270">
        <f t="shared" si="5"/>
        <v>101.587622</v>
      </c>
      <c r="E169" s="270">
        <v>101.587622</v>
      </c>
      <c r="F169" s="270"/>
      <c r="G169" s="270"/>
      <c r="H169" s="270"/>
    </row>
    <row r="170" s="255" customFormat="1" ht="23.35" customHeight="1" spans="1:8">
      <c r="A170" s="269" t="s">
        <v>1697</v>
      </c>
      <c r="B170" s="269" t="s">
        <v>1698</v>
      </c>
      <c r="C170" s="270">
        <f t="shared" si="4"/>
        <v>4185.48</v>
      </c>
      <c r="D170" s="270">
        <f t="shared" si="5"/>
        <v>4185.48</v>
      </c>
      <c r="E170" s="270">
        <v>1961.48</v>
      </c>
      <c r="F170" s="270">
        <v>2224</v>
      </c>
      <c r="G170" s="270"/>
      <c r="H170" s="270"/>
    </row>
    <row r="171" s="255" customFormat="1" ht="23.35" customHeight="1" spans="1:8">
      <c r="A171" s="269" t="s">
        <v>1699</v>
      </c>
      <c r="B171" s="269" t="s">
        <v>1700</v>
      </c>
      <c r="C171" s="270">
        <f t="shared" si="4"/>
        <v>219.22</v>
      </c>
      <c r="D171" s="270">
        <f t="shared" si="5"/>
        <v>219.22</v>
      </c>
      <c r="E171" s="270">
        <v>219.22</v>
      </c>
      <c r="F171" s="270"/>
      <c r="G171" s="270"/>
      <c r="H171" s="270"/>
    </row>
    <row r="172" s="255" customFormat="1" ht="23.35" customHeight="1" spans="1:8">
      <c r="A172" s="269" t="s">
        <v>1701</v>
      </c>
      <c r="B172" s="269" t="s">
        <v>1702</v>
      </c>
      <c r="C172" s="270">
        <f t="shared" si="4"/>
        <v>628.535231</v>
      </c>
      <c r="D172" s="270">
        <f t="shared" si="5"/>
        <v>628.535231</v>
      </c>
      <c r="E172" s="270">
        <v>628.535231</v>
      </c>
      <c r="F172" s="270"/>
      <c r="G172" s="270"/>
      <c r="H172" s="270"/>
    </row>
    <row r="173" s="255" customFormat="1" ht="23.35" customHeight="1" spans="1:8">
      <c r="A173" s="269" t="s">
        <v>1703</v>
      </c>
      <c r="B173" s="269" t="s">
        <v>1704</v>
      </c>
      <c r="C173" s="270">
        <f t="shared" si="4"/>
        <v>137.14717</v>
      </c>
      <c r="D173" s="270">
        <f t="shared" si="5"/>
        <v>137.14717</v>
      </c>
      <c r="E173" s="270">
        <v>137.14717</v>
      </c>
      <c r="F173" s="270"/>
      <c r="G173" s="270"/>
      <c r="H173" s="270"/>
    </row>
    <row r="174" s="255" customFormat="1" ht="23.35" customHeight="1" spans="1:8">
      <c r="A174" s="269" t="s">
        <v>1705</v>
      </c>
      <c r="B174" s="269" t="s">
        <v>1706</v>
      </c>
      <c r="C174" s="270">
        <f t="shared" si="4"/>
        <v>626.023774</v>
      </c>
      <c r="D174" s="270">
        <f t="shared" si="5"/>
        <v>626.023774</v>
      </c>
      <c r="E174" s="270">
        <v>626.023774</v>
      </c>
      <c r="F174" s="270"/>
      <c r="G174" s="270"/>
      <c r="H174" s="270"/>
    </row>
    <row r="175" s="255" customFormat="1" ht="23.35" customHeight="1" spans="1:8">
      <c r="A175" s="269" t="s">
        <v>1707</v>
      </c>
      <c r="B175" s="269" t="s">
        <v>1708</v>
      </c>
      <c r="C175" s="270">
        <f t="shared" si="4"/>
        <v>364.659</v>
      </c>
      <c r="D175" s="270">
        <f t="shared" si="5"/>
        <v>364.659</v>
      </c>
      <c r="E175" s="270">
        <v>364.659</v>
      </c>
      <c r="F175" s="270"/>
      <c r="G175" s="270"/>
      <c r="H175" s="270"/>
    </row>
    <row r="176" s="255" customFormat="1" ht="23.35" customHeight="1" spans="1:8">
      <c r="A176" s="269" t="s">
        <v>1709</v>
      </c>
      <c r="B176" s="269" t="s">
        <v>1710</v>
      </c>
      <c r="C176" s="270">
        <f t="shared" si="4"/>
        <v>505.94</v>
      </c>
      <c r="D176" s="270">
        <f t="shared" si="5"/>
        <v>505.94</v>
      </c>
      <c r="E176" s="270">
        <v>505.94</v>
      </c>
      <c r="F176" s="270"/>
      <c r="G176" s="270"/>
      <c r="H176" s="270"/>
    </row>
    <row r="177" s="255" customFormat="1" ht="23.35" customHeight="1" spans="1:8">
      <c r="A177" s="269" t="s">
        <v>1711</v>
      </c>
      <c r="B177" s="269" t="s">
        <v>1712</v>
      </c>
      <c r="C177" s="270">
        <f t="shared" si="4"/>
        <v>205.1</v>
      </c>
      <c r="D177" s="270">
        <f t="shared" si="5"/>
        <v>205.1</v>
      </c>
      <c r="E177" s="270">
        <v>205.1</v>
      </c>
      <c r="F177" s="270"/>
      <c r="G177" s="270"/>
      <c r="H177" s="270"/>
    </row>
    <row r="178" s="255" customFormat="1" ht="23.35" customHeight="1" spans="1:8">
      <c r="A178" s="269" t="s">
        <v>1713</v>
      </c>
      <c r="B178" s="269" t="s">
        <v>1714</v>
      </c>
      <c r="C178" s="270">
        <f t="shared" si="4"/>
        <v>64.225</v>
      </c>
      <c r="D178" s="270">
        <f t="shared" si="5"/>
        <v>64.225</v>
      </c>
      <c r="E178" s="270">
        <v>64.225</v>
      </c>
      <c r="F178" s="270"/>
      <c r="G178" s="270"/>
      <c r="H178" s="270"/>
    </row>
    <row r="179" s="255" customFormat="1" ht="23.35" customHeight="1" spans="1:8">
      <c r="A179" s="269" t="s">
        <v>1715</v>
      </c>
      <c r="B179" s="269" t="s">
        <v>1716</v>
      </c>
      <c r="C179" s="270">
        <f t="shared" si="4"/>
        <v>76.525</v>
      </c>
      <c r="D179" s="270">
        <f t="shared" si="5"/>
        <v>76.525</v>
      </c>
      <c r="E179" s="270">
        <v>76.525</v>
      </c>
      <c r="F179" s="270"/>
      <c r="G179" s="270"/>
      <c r="H179" s="270"/>
    </row>
    <row r="180" s="255" customFormat="1" ht="23.35" customHeight="1" spans="1:8">
      <c r="A180" s="269" t="s">
        <v>1717</v>
      </c>
      <c r="B180" s="269" t="s">
        <v>1718</v>
      </c>
      <c r="C180" s="270">
        <f t="shared" si="4"/>
        <v>40.355</v>
      </c>
      <c r="D180" s="270">
        <f t="shared" si="5"/>
        <v>40.355</v>
      </c>
      <c r="E180" s="270">
        <v>40.355</v>
      </c>
      <c r="F180" s="270"/>
      <c r="G180" s="270"/>
      <c r="H180" s="270"/>
    </row>
    <row r="181" s="255" customFormat="1" ht="23.35" customHeight="1" spans="1:8">
      <c r="A181" s="269" t="s">
        <v>1719</v>
      </c>
      <c r="B181" s="269" t="s">
        <v>1720</v>
      </c>
      <c r="C181" s="270">
        <f t="shared" si="4"/>
        <v>180.875</v>
      </c>
      <c r="D181" s="270">
        <f t="shared" si="5"/>
        <v>180.875</v>
      </c>
      <c r="E181" s="270">
        <v>180.875</v>
      </c>
      <c r="F181" s="270"/>
      <c r="G181" s="270"/>
      <c r="H181" s="270"/>
    </row>
    <row r="182" s="255" customFormat="1" ht="23.35" customHeight="1" spans="1:8">
      <c r="A182" s="269" t="s">
        <v>1721</v>
      </c>
      <c r="B182" s="269" t="s">
        <v>1722</v>
      </c>
      <c r="C182" s="270">
        <f t="shared" si="4"/>
        <v>173.31</v>
      </c>
      <c r="D182" s="270">
        <f t="shared" si="5"/>
        <v>173.31</v>
      </c>
      <c r="E182" s="270">
        <v>173.31</v>
      </c>
      <c r="F182" s="270"/>
      <c r="G182" s="270"/>
      <c r="H182" s="270"/>
    </row>
    <row r="183" s="255" customFormat="1" ht="23.35" customHeight="1" spans="1:8">
      <c r="A183" s="269" t="s">
        <v>1723</v>
      </c>
      <c r="B183" s="269" t="s">
        <v>1724</v>
      </c>
      <c r="C183" s="270">
        <f t="shared" si="4"/>
        <v>68.945</v>
      </c>
      <c r="D183" s="270">
        <f t="shared" si="5"/>
        <v>68.945</v>
      </c>
      <c r="E183" s="270">
        <v>68.945</v>
      </c>
      <c r="F183" s="270"/>
      <c r="G183" s="270"/>
      <c r="H183" s="270"/>
    </row>
    <row r="184" s="255" customFormat="1" ht="23.35" customHeight="1" spans="1:8">
      <c r="A184" s="269" t="s">
        <v>1725</v>
      </c>
      <c r="B184" s="269" t="s">
        <v>1726</v>
      </c>
      <c r="C184" s="270">
        <f t="shared" si="4"/>
        <v>57.56</v>
      </c>
      <c r="D184" s="270">
        <f t="shared" si="5"/>
        <v>57.56</v>
      </c>
      <c r="E184" s="270">
        <v>57.56</v>
      </c>
      <c r="F184" s="270"/>
      <c r="G184" s="270"/>
      <c r="H184" s="270"/>
    </row>
    <row r="185" s="255" customFormat="1" ht="23.35" customHeight="1" spans="1:8">
      <c r="A185" s="269" t="s">
        <v>1727</v>
      </c>
      <c r="B185" s="269" t="s">
        <v>1728</v>
      </c>
      <c r="C185" s="270">
        <f t="shared" si="4"/>
        <v>72.665</v>
      </c>
      <c r="D185" s="270">
        <f t="shared" si="5"/>
        <v>72.665</v>
      </c>
      <c r="E185" s="270">
        <v>72.665</v>
      </c>
      <c r="F185" s="270"/>
      <c r="G185" s="270"/>
      <c r="H185" s="270"/>
    </row>
    <row r="186" s="255" customFormat="1" ht="23.35" customHeight="1" spans="1:8">
      <c r="A186" s="269" t="s">
        <v>1729</v>
      </c>
      <c r="B186" s="269" t="s">
        <v>1730</v>
      </c>
      <c r="C186" s="270">
        <f t="shared" si="4"/>
        <v>115.675</v>
      </c>
      <c r="D186" s="270">
        <f t="shared" si="5"/>
        <v>115.675</v>
      </c>
      <c r="E186" s="270">
        <v>115.675</v>
      </c>
      <c r="F186" s="270"/>
      <c r="G186" s="270"/>
      <c r="H186" s="270"/>
    </row>
    <row r="187" s="255" customFormat="1" ht="23.35" customHeight="1" spans="1:8">
      <c r="A187" s="269" t="s">
        <v>1731</v>
      </c>
      <c r="B187" s="269" t="s">
        <v>1732</v>
      </c>
      <c r="C187" s="270">
        <f t="shared" si="4"/>
        <v>13.22</v>
      </c>
      <c r="D187" s="270">
        <f t="shared" si="5"/>
        <v>13.22</v>
      </c>
      <c r="E187" s="270">
        <v>13.22</v>
      </c>
      <c r="F187" s="270"/>
      <c r="G187" s="270"/>
      <c r="H187" s="270"/>
    </row>
    <row r="188" s="255" customFormat="1" ht="23.35" customHeight="1" spans="1:8">
      <c r="A188" s="269" t="s">
        <v>1733</v>
      </c>
      <c r="B188" s="269" t="s">
        <v>1734</v>
      </c>
      <c r="C188" s="270">
        <f t="shared" si="4"/>
        <v>11.76</v>
      </c>
      <c r="D188" s="270">
        <f t="shared" si="5"/>
        <v>11.76</v>
      </c>
      <c r="E188" s="270">
        <v>11.76</v>
      </c>
      <c r="F188" s="270"/>
      <c r="G188" s="270"/>
      <c r="H188" s="270"/>
    </row>
    <row r="189" s="255" customFormat="1" ht="23.35" customHeight="1" spans="1:8">
      <c r="A189" s="269" t="s">
        <v>1735</v>
      </c>
      <c r="B189" s="269" t="s">
        <v>1736</v>
      </c>
      <c r="C189" s="270">
        <f t="shared" si="4"/>
        <v>85.955</v>
      </c>
      <c r="D189" s="270">
        <f t="shared" si="5"/>
        <v>85.955</v>
      </c>
      <c r="E189" s="270">
        <v>85.955</v>
      </c>
      <c r="F189" s="270"/>
      <c r="G189" s="270"/>
      <c r="H189" s="270"/>
    </row>
    <row r="190" s="255" customFormat="1" ht="23.35" customHeight="1" spans="1:8">
      <c r="A190" s="269" t="s">
        <v>1737</v>
      </c>
      <c r="B190" s="269" t="s">
        <v>1738</v>
      </c>
      <c r="C190" s="270">
        <f t="shared" si="4"/>
        <v>5.47</v>
      </c>
      <c r="D190" s="270">
        <f t="shared" si="5"/>
        <v>5.47</v>
      </c>
      <c r="E190" s="270">
        <v>5.47</v>
      </c>
      <c r="F190" s="270"/>
      <c r="G190" s="270"/>
      <c r="H190" s="270"/>
    </row>
    <row r="191" s="255" customFormat="1" ht="23.35" customHeight="1" spans="1:8">
      <c r="A191" s="269" t="s">
        <v>1739</v>
      </c>
      <c r="B191" s="269" t="s">
        <v>1740</v>
      </c>
      <c r="C191" s="270">
        <f t="shared" si="4"/>
        <v>287.175</v>
      </c>
      <c r="D191" s="270">
        <f t="shared" si="5"/>
        <v>287.175</v>
      </c>
      <c r="E191" s="270">
        <v>287.175</v>
      </c>
      <c r="F191" s="270"/>
      <c r="G191" s="270"/>
      <c r="H191" s="270"/>
    </row>
    <row r="192" s="255" customFormat="1" ht="23.35" customHeight="1" spans="1:8">
      <c r="A192" s="269" t="s">
        <v>1741</v>
      </c>
      <c r="B192" s="269" t="s">
        <v>1742</v>
      </c>
      <c r="C192" s="270">
        <f t="shared" si="4"/>
        <v>89.325</v>
      </c>
      <c r="D192" s="270">
        <f t="shared" si="5"/>
        <v>89.325</v>
      </c>
      <c r="E192" s="270">
        <v>89.325</v>
      </c>
      <c r="F192" s="270"/>
      <c r="G192" s="270"/>
      <c r="H192" s="270"/>
    </row>
    <row r="193" s="255" customFormat="1" ht="23.35" customHeight="1" spans="1:8">
      <c r="A193" s="269" t="s">
        <v>1743</v>
      </c>
      <c r="B193" s="269" t="s">
        <v>1744</v>
      </c>
      <c r="C193" s="270">
        <f t="shared" si="4"/>
        <v>93.735</v>
      </c>
      <c r="D193" s="270">
        <f t="shared" si="5"/>
        <v>93.735</v>
      </c>
      <c r="E193" s="270">
        <v>93.735</v>
      </c>
      <c r="F193" s="270"/>
      <c r="G193" s="270"/>
      <c r="H193" s="270"/>
    </row>
    <row r="194" s="255" customFormat="1" ht="23.35" customHeight="1" spans="1:8">
      <c r="A194" s="269" t="s">
        <v>1745</v>
      </c>
      <c r="B194" s="269" t="s">
        <v>1746</v>
      </c>
      <c r="C194" s="270">
        <f t="shared" si="4"/>
        <v>57.264</v>
      </c>
      <c r="D194" s="270">
        <f t="shared" si="5"/>
        <v>57.264</v>
      </c>
      <c r="E194" s="270">
        <v>57.264</v>
      </c>
      <c r="F194" s="270"/>
      <c r="G194" s="270"/>
      <c r="H194" s="270"/>
    </row>
    <row r="195" s="255" customFormat="1" ht="23.35" customHeight="1" spans="1:8">
      <c r="A195" s="269" t="s">
        <v>1747</v>
      </c>
      <c r="B195" s="269" t="s">
        <v>1748</v>
      </c>
      <c r="C195" s="270">
        <f t="shared" si="4"/>
        <v>93.725</v>
      </c>
      <c r="D195" s="270">
        <f t="shared" si="5"/>
        <v>93.725</v>
      </c>
      <c r="E195" s="270">
        <v>93.725</v>
      </c>
      <c r="F195" s="270"/>
      <c r="G195" s="270"/>
      <c r="H195" s="270"/>
    </row>
    <row r="196" s="255" customFormat="1" ht="23.35" customHeight="1" spans="1:8">
      <c r="A196" s="269" t="s">
        <v>1749</v>
      </c>
      <c r="B196" s="269" t="s">
        <v>1750</v>
      </c>
      <c r="C196" s="270">
        <f t="shared" si="4"/>
        <v>64.59</v>
      </c>
      <c r="D196" s="270">
        <f t="shared" si="5"/>
        <v>64.59</v>
      </c>
      <c r="E196" s="270">
        <v>64.59</v>
      </c>
      <c r="F196" s="270"/>
      <c r="G196" s="270"/>
      <c r="H196" s="270"/>
    </row>
    <row r="197" s="255" customFormat="1" ht="23.35" customHeight="1" spans="1:8">
      <c r="A197" s="269" t="s">
        <v>1751</v>
      </c>
      <c r="B197" s="269" t="s">
        <v>1752</v>
      </c>
      <c r="C197" s="270">
        <f t="shared" si="4"/>
        <v>42.07</v>
      </c>
      <c r="D197" s="270">
        <f t="shared" si="5"/>
        <v>42.07</v>
      </c>
      <c r="E197" s="270">
        <v>42.07</v>
      </c>
      <c r="F197" s="270"/>
      <c r="G197" s="270"/>
      <c r="H197" s="270"/>
    </row>
    <row r="198" s="255" customFormat="1" ht="23.35" customHeight="1" spans="1:8">
      <c r="A198" s="269" t="s">
        <v>1753</v>
      </c>
      <c r="B198" s="269" t="s">
        <v>1754</v>
      </c>
      <c r="C198" s="270">
        <f t="shared" si="4"/>
        <v>65.586</v>
      </c>
      <c r="D198" s="270">
        <f t="shared" si="5"/>
        <v>65.586</v>
      </c>
      <c r="E198" s="270">
        <v>65.586</v>
      </c>
      <c r="F198" s="270"/>
      <c r="G198" s="270"/>
      <c r="H198" s="270"/>
    </row>
    <row r="199" s="255" customFormat="1" ht="23.35" customHeight="1" spans="1:8">
      <c r="A199" s="269" t="s">
        <v>1755</v>
      </c>
      <c r="B199" s="269" t="s">
        <v>1756</v>
      </c>
      <c r="C199" s="270">
        <f t="shared" si="4"/>
        <v>84.032</v>
      </c>
      <c r="D199" s="270">
        <f t="shared" si="5"/>
        <v>84.032</v>
      </c>
      <c r="E199" s="270">
        <v>84.032</v>
      </c>
      <c r="F199" s="270"/>
      <c r="G199" s="270"/>
      <c r="H199" s="270"/>
    </row>
    <row r="200" s="255" customFormat="1" ht="23.35" customHeight="1" spans="1:8">
      <c r="A200" s="269" t="s">
        <v>1757</v>
      </c>
      <c r="B200" s="269" t="s">
        <v>1758</v>
      </c>
      <c r="C200" s="270">
        <f t="shared" si="4"/>
        <v>54.439</v>
      </c>
      <c r="D200" s="270">
        <f t="shared" si="5"/>
        <v>54.439</v>
      </c>
      <c r="E200" s="270">
        <v>54.439</v>
      </c>
      <c r="F200" s="270"/>
      <c r="G200" s="270"/>
      <c r="H200" s="270"/>
    </row>
    <row r="201" s="255" customFormat="1" ht="23.35" customHeight="1" spans="1:8">
      <c r="A201" s="269" t="s">
        <v>1759</v>
      </c>
      <c r="B201" s="269" t="s">
        <v>1760</v>
      </c>
      <c r="C201" s="270">
        <f t="shared" ref="C201:C264" si="6">D201+H201</f>
        <v>118.101</v>
      </c>
      <c r="D201" s="270">
        <f t="shared" ref="D201:D264" si="7">SUM(E201:G201)</f>
        <v>118.101</v>
      </c>
      <c r="E201" s="270">
        <v>118.101</v>
      </c>
      <c r="F201" s="270"/>
      <c r="G201" s="270"/>
      <c r="H201" s="270"/>
    </row>
    <row r="202" s="255" customFormat="1" ht="23.35" customHeight="1" spans="1:8">
      <c r="A202" s="269" t="s">
        <v>1761</v>
      </c>
      <c r="B202" s="269" t="s">
        <v>1762</v>
      </c>
      <c r="C202" s="270">
        <f t="shared" si="6"/>
        <v>492.110194</v>
      </c>
      <c r="D202" s="270">
        <f t="shared" si="7"/>
        <v>492.110194</v>
      </c>
      <c r="E202" s="270">
        <v>492.110194</v>
      </c>
      <c r="F202" s="270"/>
      <c r="G202" s="270"/>
      <c r="H202" s="270"/>
    </row>
    <row r="203" s="255" customFormat="1" ht="23.35" customHeight="1" spans="1:8">
      <c r="A203" s="269" t="s">
        <v>1763</v>
      </c>
      <c r="B203" s="269" t="s">
        <v>1358</v>
      </c>
      <c r="C203" s="270">
        <f t="shared" si="6"/>
        <v>202.834123</v>
      </c>
      <c r="D203" s="270">
        <f t="shared" si="7"/>
        <v>202.834123</v>
      </c>
      <c r="E203" s="270">
        <v>202.834123</v>
      </c>
      <c r="F203" s="270"/>
      <c r="G203" s="270"/>
      <c r="H203" s="270"/>
    </row>
    <row r="204" s="255" customFormat="1" ht="23.35" customHeight="1" spans="1:8">
      <c r="A204" s="269" t="s">
        <v>1764</v>
      </c>
      <c r="B204" s="269" t="s">
        <v>1765</v>
      </c>
      <c r="C204" s="270">
        <f t="shared" si="6"/>
        <v>432.111529</v>
      </c>
      <c r="D204" s="270">
        <f t="shared" si="7"/>
        <v>432.111529</v>
      </c>
      <c r="E204" s="270">
        <v>432.111529</v>
      </c>
      <c r="F204" s="270"/>
      <c r="G204" s="270"/>
      <c r="H204" s="270"/>
    </row>
    <row r="205" s="255" customFormat="1" ht="23.35" customHeight="1" spans="1:8">
      <c r="A205" s="269" t="s">
        <v>1766</v>
      </c>
      <c r="B205" s="269" t="s">
        <v>1353</v>
      </c>
      <c r="C205" s="270">
        <f t="shared" si="6"/>
        <v>544.522249</v>
      </c>
      <c r="D205" s="270">
        <f t="shared" si="7"/>
        <v>544.522249</v>
      </c>
      <c r="E205" s="270">
        <v>245.522249</v>
      </c>
      <c r="F205" s="270">
        <v>299</v>
      </c>
      <c r="G205" s="270"/>
      <c r="H205" s="270"/>
    </row>
    <row r="206" s="255" customFormat="1" ht="23.35" customHeight="1" spans="1:8">
      <c r="A206" s="269" t="s">
        <v>1767</v>
      </c>
      <c r="B206" s="269" t="s">
        <v>1351</v>
      </c>
      <c r="C206" s="270">
        <f t="shared" si="6"/>
        <v>370.86016</v>
      </c>
      <c r="D206" s="270">
        <f t="shared" si="7"/>
        <v>370.86016</v>
      </c>
      <c r="E206" s="270">
        <v>110.86016</v>
      </c>
      <c r="F206" s="270">
        <v>260</v>
      </c>
      <c r="G206" s="270"/>
      <c r="H206" s="270"/>
    </row>
    <row r="207" s="255" customFormat="1" ht="23.35" customHeight="1" spans="1:8">
      <c r="A207" s="269" t="s">
        <v>1768</v>
      </c>
      <c r="B207" s="269" t="s">
        <v>1352</v>
      </c>
      <c r="C207" s="270">
        <f t="shared" si="6"/>
        <v>91.130338</v>
      </c>
      <c r="D207" s="270">
        <f t="shared" si="7"/>
        <v>91.130338</v>
      </c>
      <c r="E207" s="270">
        <v>91.130338</v>
      </c>
      <c r="F207" s="270"/>
      <c r="G207" s="270"/>
      <c r="H207" s="270"/>
    </row>
    <row r="208" s="255" customFormat="1" ht="23.35" customHeight="1" spans="1:8">
      <c r="A208" s="269" t="s">
        <v>1769</v>
      </c>
      <c r="B208" s="269" t="s">
        <v>1770</v>
      </c>
      <c r="C208" s="270">
        <f t="shared" si="6"/>
        <v>92.29281</v>
      </c>
      <c r="D208" s="270">
        <f t="shared" si="7"/>
        <v>92.29281</v>
      </c>
      <c r="E208" s="270">
        <v>92.29281</v>
      </c>
      <c r="F208" s="270"/>
      <c r="G208" s="270"/>
      <c r="H208" s="270"/>
    </row>
    <row r="209" s="255" customFormat="1" ht="23.35" customHeight="1" spans="1:8">
      <c r="A209" s="269" t="s">
        <v>1771</v>
      </c>
      <c r="B209" s="269" t="s">
        <v>1772</v>
      </c>
      <c r="C209" s="270">
        <f t="shared" si="6"/>
        <v>60.028913</v>
      </c>
      <c r="D209" s="270">
        <f t="shared" si="7"/>
        <v>60.028913</v>
      </c>
      <c r="E209" s="270">
        <v>60.028913</v>
      </c>
      <c r="F209" s="270"/>
      <c r="G209" s="270"/>
      <c r="H209" s="270"/>
    </row>
    <row r="210" s="255" customFormat="1" ht="23.35" customHeight="1" spans="1:8">
      <c r="A210" s="269" t="s">
        <v>1773</v>
      </c>
      <c r="B210" s="269" t="s">
        <v>1356</v>
      </c>
      <c r="C210" s="270">
        <f t="shared" si="6"/>
        <v>217.284158</v>
      </c>
      <c r="D210" s="270">
        <f t="shared" si="7"/>
        <v>217.284158</v>
      </c>
      <c r="E210" s="270">
        <v>77.284158</v>
      </c>
      <c r="F210" s="270">
        <v>140</v>
      </c>
      <c r="G210" s="270"/>
      <c r="H210" s="270"/>
    </row>
    <row r="211" s="255" customFormat="1" ht="23.35" customHeight="1" spans="1:8">
      <c r="A211" s="269" t="s">
        <v>1774</v>
      </c>
      <c r="B211" s="269" t="s">
        <v>1354</v>
      </c>
      <c r="C211" s="270">
        <f t="shared" si="6"/>
        <v>378.645831</v>
      </c>
      <c r="D211" s="270">
        <f t="shared" si="7"/>
        <v>378.645831</v>
      </c>
      <c r="E211" s="270">
        <v>42.645831</v>
      </c>
      <c r="F211" s="270">
        <v>336</v>
      </c>
      <c r="G211" s="270"/>
      <c r="H211" s="270"/>
    </row>
    <row r="212" s="255" customFormat="1" ht="23.35" customHeight="1" spans="1:8">
      <c r="A212" s="269" t="s">
        <v>1775</v>
      </c>
      <c r="B212" s="269" t="s">
        <v>1371</v>
      </c>
      <c r="C212" s="270">
        <f t="shared" si="6"/>
        <v>126.829278</v>
      </c>
      <c r="D212" s="270">
        <f t="shared" si="7"/>
        <v>126.829278</v>
      </c>
      <c r="E212" s="270">
        <v>126.829278</v>
      </c>
      <c r="F212" s="270"/>
      <c r="G212" s="270"/>
      <c r="H212" s="270"/>
    </row>
    <row r="213" s="255" customFormat="1" ht="23.35" customHeight="1" spans="1:8">
      <c r="A213" s="269" t="s">
        <v>1776</v>
      </c>
      <c r="B213" s="269" t="s">
        <v>1376</v>
      </c>
      <c r="C213" s="270">
        <f t="shared" si="6"/>
        <v>89.110324</v>
      </c>
      <c r="D213" s="270">
        <f t="shared" si="7"/>
        <v>89.110324</v>
      </c>
      <c r="E213" s="270">
        <v>89.110324</v>
      </c>
      <c r="F213" s="270"/>
      <c r="G213" s="270"/>
      <c r="H213" s="270"/>
    </row>
    <row r="214" s="255" customFormat="1" ht="23.35" customHeight="1" spans="1:8">
      <c r="A214" s="269" t="s">
        <v>1777</v>
      </c>
      <c r="B214" s="269" t="s">
        <v>1372</v>
      </c>
      <c r="C214" s="270">
        <f t="shared" si="6"/>
        <v>170.318856</v>
      </c>
      <c r="D214" s="270">
        <f t="shared" si="7"/>
        <v>170.318856</v>
      </c>
      <c r="E214" s="270">
        <v>170.318856</v>
      </c>
      <c r="F214" s="270"/>
      <c r="G214" s="270"/>
      <c r="H214" s="270"/>
    </row>
    <row r="215" s="255" customFormat="1" ht="23.35" customHeight="1" spans="1:8">
      <c r="A215" s="269" t="s">
        <v>1778</v>
      </c>
      <c r="B215" s="269" t="s">
        <v>1375</v>
      </c>
      <c r="C215" s="270">
        <f t="shared" si="6"/>
        <v>105.621214</v>
      </c>
      <c r="D215" s="270">
        <f t="shared" si="7"/>
        <v>105.621214</v>
      </c>
      <c r="E215" s="270">
        <v>105.621214</v>
      </c>
      <c r="F215" s="270"/>
      <c r="G215" s="270"/>
      <c r="H215" s="270"/>
    </row>
    <row r="216" s="255" customFormat="1" ht="23.35" customHeight="1" spans="1:8">
      <c r="A216" s="269" t="s">
        <v>1779</v>
      </c>
      <c r="B216" s="269" t="s">
        <v>1374</v>
      </c>
      <c r="C216" s="270">
        <f t="shared" si="6"/>
        <v>131.066288</v>
      </c>
      <c r="D216" s="270">
        <f t="shared" si="7"/>
        <v>131.066288</v>
      </c>
      <c r="E216" s="270">
        <v>131.066288</v>
      </c>
      <c r="F216" s="270"/>
      <c r="G216" s="270"/>
      <c r="H216" s="270"/>
    </row>
    <row r="217" s="255" customFormat="1" ht="23.35" customHeight="1" spans="1:8">
      <c r="A217" s="269" t="s">
        <v>1780</v>
      </c>
      <c r="B217" s="269" t="s">
        <v>1373</v>
      </c>
      <c r="C217" s="270">
        <f t="shared" si="6"/>
        <v>76.094002</v>
      </c>
      <c r="D217" s="270">
        <f t="shared" si="7"/>
        <v>76.094002</v>
      </c>
      <c r="E217" s="270">
        <v>76.094002</v>
      </c>
      <c r="F217" s="270"/>
      <c r="G217" s="270"/>
      <c r="H217" s="270"/>
    </row>
    <row r="218" s="244" customFormat="1" ht="27.1" customHeight="1" spans="1:8">
      <c r="A218" s="269">
        <v>302001</v>
      </c>
      <c r="B218" s="269" t="s">
        <v>1385</v>
      </c>
      <c r="C218" s="270">
        <f t="shared" si="6"/>
        <v>1950.093764</v>
      </c>
      <c r="D218" s="270">
        <f t="shared" si="7"/>
        <v>1950.093764</v>
      </c>
      <c r="E218" s="270">
        <v>1950.093764</v>
      </c>
      <c r="F218" s="271"/>
      <c r="G218" s="271"/>
      <c r="H218" s="271"/>
    </row>
    <row r="219" s="255" customFormat="1" ht="23.35" customHeight="1" spans="1:8">
      <c r="A219" s="269" t="s">
        <v>1781</v>
      </c>
      <c r="B219" s="269" t="s">
        <v>1387</v>
      </c>
      <c r="C219" s="270">
        <f t="shared" si="6"/>
        <v>1717.462207</v>
      </c>
      <c r="D219" s="270">
        <f t="shared" si="7"/>
        <v>1717.462207</v>
      </c>
      <c r="E219" s="270">
        <v>1634.062207</v>
      </c>
      <c r="F219" s="270">
        <v>83.4</v>
      </c>
      <c r="G219" s="270"/>
      <c r="H219" s="270"/>
    </row>
    <row r="220" s="255" customFormat="1" ht="23.35" customHeight="1" spans="1:8">
      <c r="A220" s="269" t="s">
        <v>1782</v>
      </c>
      <c r="B220" s="269" t="s">
        <v>1386</v>
      </c>
      <c r="C220" s="270">
        <f t="shared" si="6"/>
        <v>4239.818572</v>
      </c>
      <c r="D220" s="270">
        <f t="shared" si="7"/>
        <v>4239.818572</v>
      </c>
      <c r="E220" s="270">
        <v>3500.818572</v>
      </c>
      <c r="F220" s="270">
        <v>111</v>
      </c>
      <c r="G220" s="270">
        <v>628</v>
      </c>
      <c r="H220" s="270"/>
    </row>
    <row r="221" s="255" customFormat="1" ht="23.35" customHeight="1" spans="1:8">
      <c r="A221" s="269" t="s">
        <v>1783</v>
      </c>
      <c r="B221" s="269" t="s">
        <v>1377</v>
      </c>
      <c r="C221" s="270">
        <f t="shared" si="6"/>
        <v>1942.463753</v>
      </c>
      <c r="D221" s="270">
        <f t="shared" si="7"/>
        <v>1942.463753</v>
      </c>
      <c r="E221" s="270">
        <f>1932.463753+10</f>
        <v>1942.463753</v>
      </c>
      <c r="F221" s="270"/>
      <c r="G221" s="270"/>
      <c r="H221" s="270"/>
    </row>
    <row r="222" s="255" customFormat="1" ht="23.35" customHeight="1" spans="1:8">
      <c r="A222" s="269" t="s">
        <v>1784</v>
      </c>
      <c r="B222" s="269" t="s">
        <v>1378</v>
      </c>
      <c r="C222" s="270">
        <f t="shared" si="6"/>
        <v>148.977013</v>
      </c>
      <c r="D222" s="270">
        <f t="shared" si="7"/>
        <v>148.977013</v>
      </c>
      <c r="E222" s="270">
        <v>148.977013</v>
      </c>
      <c r="F222" s="270"/>
      <c r="G222" s="270"/>
      <c r="H222" s="270"/>
    </row>
    <row r="223" s="255" customFormat="1" ht="23.35" customHeight="1" spans="1:8">
      <c r="A223" s="269" t="s">
        <v>1785</v>
      </c>
      <c r="B223" s="269" t="s">
        <v>1381</v>
      </c>
      <c r="C223" s="270">
        <f t="shared" si="6"/>
        <v>313.996959</v>
      </c>
      <c r="D223" s="270">
        <f t="shared" si="7"/>
        <v>313.996959</v>
      </c>
      <c r="E223" s="270">
        <v>313.996959</v>
      </c>
      <c r="F223" s="270"/>
      <c r="G223" s="270"/>
      <c r="H223" s="270"/>
    </row>
    <row r="224" s="255" customFormat="1" ht="23.35" customHeight="1" spans="1:8">
      <c r="A224" s="269" t="s">
        <v>1786</v>
      </c>
      <c r="B224" s="269" t="s">
        <v>1383</v>
      </c>
      <c r="C224" s="270">
        <f t="shared" si="6"/>
        <v>853.62255</v>
      </c>
      <c r="D224" s="270">
        <f t="shared" si="7"/>
        <v>853.62255</v>
      </c>
      <c r="E224" s="270">
        <v>853.62255</v>
      </c>
      <c r="F224" s="270"/>
      <c r="G224" s="270"/>
      <c r="H224" s="270"/>
    </row>
    <row r="225" s="255" customFormat="1" ht="23.35" customHeight="1" spans="1:8">
      <c r="A225" s="269" t="s">
        <v>1787</v>
      </c>
      <c r="B225" s="269" t="s">
        <v>1788</v>
      </c>
      <c r="C225" s="270">
        <f t="shared" si="6"/>
        <v>1265.810423</v>
      </c>
      <c r="D225" s="270">
        <f t="shared" si="7"/>
        <v>1265.810423</v>
      </c>
      <c r="E225" s="270">
        <v>1258.140423</v>
      </c>
      <c r="F225" s="270">
        <v>7.67</v>
      </c>
      <c r="G225" s="270"/>
      <c r="H225" s="270"/>
    </row>
    <row r="226" s="255" customFormat="1" ht="23.35" customHeight="1" spans="1:8">
      <c r="A226" s="269" t="s">
        <v>1789</v>
      </c>
      <c r="B226" s="269" t="s">
        <v>1384</v>
      </c>
      <c r="C226" s="270">
        <f t="shared" si="6"/>
        <v>1039.475183</v>
      </c>
      <c r="D226" s="270">
        <f t="shared" si="7"/>
        <v>1039.475183</v>
      </c>
      <c r="E226" s="270">
        <v>864.475183</v>
      </c>
      <c r="F226" s="270">
        <v>37</v>
      </c>
      <c r="G226" s="270">
        <v>138</v>
      </c>
      <c r="H226" s="270"/>
    </row>
    <row r="227" s="255" customFormat="1" ht="23.35" customHeight="1" spans="1:8">
      <c r="A227" s="269" t="s">
        <v>1790</v>
      </c>
      <c r="B227" s="269" t="s">
        <v>1380</v>
      </c>
      <c r="C227" s="270">
        <f t="shared" si="6"/>
        <v>185.311258</v>
      </c>
      <c r="D227" s="270">
        <f t="shared" si="7"/>
        <v>185.311258</v>
      </c>
      <c r="E227" s="270">
        <v>185.311258</v>
      </c>
      <c r="F227" s="270"/>
      <c r="G227" s="270"/>
      <c r="H227" s="270"/>
    </row>
    <row r="228" s="255" customFormat="1" ht="23.35" customHeight="1" spans="1:8">
      <c r="A228" s="269" t="s">
        <v>1791</v>
      </c>
      <c r="B228" s="269" t="s">
        <v>1379</v>
      </c>
      <c r="C228" s="270">
        <f t="shared" si="6"/>
        <v>635.791854</v>
      </c>
      <c r="D228" s="270">
        <f t="shared" si="7"/>
        <v>635.791854</v>
      </c>
      <c r="E228" s="270">
        <v>635.791854</v>
      </c>
      <c r="F228" s="270"/>
      <c r="G228" s="270"/>
      <c r="H228" s="270"/>
    </row>
    <row r="229" s="255" customFormat="1" ht="23.35" customHeight="1" spans="1:8">
      <c r="A229" s="269" t="s">
        <v>1792</v>
      </c>
      <c r="B229" s="269" t="s">
        <v>1299</v>
      </c>
      <c r="C229" s="270">
        <f t="shared" si="6"/>
        <v>166.515528</v>
      </c>
      <c r="D229" s="270">
        <f t="shared" si="7"/>
        <v>166.515528</v>
      </c>
      <c r="E229" s="270">
        <v>166.515528</v>
      </c>
      <c r="F229" s="270"/>
      <c r="G229" s="270"/>
      <c r="H229" s="270"/>
    </row>
    <row r="230" s="255" customFormat="1" ht="23.35" customHeight="1" spans="1:8">
      <c r="A230" s="269" t="s">
        <v>1793</v>
      </c>
      <c r="B230" s="269" t="s">
        <v>1794</v>
      </c>
      <c r="C230" s="270">
        <f t="shared" si="6"/>
        <v>218.889562</v>
      </c>
      <c r="D230" s="270">
        <f t="shared" si="7"/>
        <v>218.889562</v>
      </c>
      <c r="E230" s="270">
        <v>218.889562</v>
      </c>
      <c r="F230" s="270"/>
      <c r="G230" s="270"/>
      <c r="H230" s="270"/>
    </row>
    <row r="231" s="255" customFormat="1" ht="23.35" customHeight="1" spans="1:8">
      <c r="A231" s="269" t="s">
        <v>1795</v>
      </c>
      <c r="B231" s="269" t="s">
        <v>1389</v>
      </c>
      <c r="C231" s="270">
        <f t="shared" si="6"/>
        <v>147.162636</v>
      </c>
      <c r="D231" s="270">
        <f t="shared" si="7"/>
        <v>147.162636</v>
      </c>
      <c r="E231" s="270">
        <v>147.162636</v>
      </c>
      <c r="F231" s="270"/>
      <c r="G231" s="270"/>
      <c r="H231" s="270"/>
    </row>
    <row r="232" s="255" customFormat="1" ht="23.35" customHeight="1" spans="1:8">
      <c r="A232" s="269" t="s">
        <v>1796</v>
      </c>
      <c r="B232" s="269" t="s">
        <v>1797</v>
      </c>
      <c r="C232" s="270">
        <f t="shared" si="6"/>
        <v>2362.499433</v>
      </c>
      <c r="D232" s="270">
        <f t="shared" si="7"/>
        <v>1794.499433</v>
      </c>
      <c r="E232" s="270">
        <v>944.084648</v>
      </c>
      <c r="F232" s="270">
        <v>850.414785</v>
      </c>
      <c r="G232" s="270"/>
      <c r="H232" s="270">
        <v>568</v>
      </c>
    </row>
    <row r="233" s="255" customFormat="1" ht="23.35" customHeight="1" spans="1:8">
      <c r="A233" s="269" t="s">
        <v>1798</v>
      </c>
      <c r="B233" s="269" t="s">
        <v>1799</v>
      </c>
      <c r="C233" s="270">
        <f t="shared" si="6"/>
        <v>272.000433</v>
      </c>
      <c r="D233" s="270">
        <f t="shared" si="7"/>
        <v>272.000433</v>
      </c>
      <c r="E233" s="270"/>
      <c r="F233" s="270">
        <v>272.000433</v>
      </c>
      <c r="G233" s="270"/>
      <c r="H233" s="270"/>
    </row>
    <row r="234" s="255" customFormat="1" ht="23.35" customHeight="1" spans="1:8">
      <c r="A234" s="269" t="s">
        <v>1800</v>
      </c>
      <c r="B234" s="269" t="s">
        <v>1801</v>
      </c>
      <c r="C234" s="270">
        <f t="shared" si="6"/>
        <v>91.246454</v>
      </c>
      <c r="D234" s="270">
        <f t="shared" si="7"/>
        <v>91.246454</v>
      </c>
      <c r="E234" s="270">
        <v>91.246454</v>
      </c>
      <c r="F234" s="270"/>
      <c r="G234" s="270"/>
      <c r="H234" s="270"/>
    </row>
    <row r="235" s="255" customFormat="1" ht="23.35" customHeight="1" spans="1:8">
      <c r="A235" s="269" t="s">
        <v>1802</v>
      </c>
      <c r="B235" s="269" t="s">
        <v>1803</v>
      </c>
      <c r="C235" s="270">
        <f t="shared" si="6"/>
        <v>167.624036</v>
      </c>
      <c r="D235" s="270">
        <f t="shared" si="7"/>
        <v>167.624036</v>
      </c>
      <c r="E235" s="270"/>
      <c r="F235" s="270">
        <v>167.624036</v>
      </c>
      <c r="G235" s="270"/>
      <c r="H235" s="270"/>
    </row>
    <row r="236" s="255" customFormat="1" ht="23.35" customHeight="1" spans="1:8">
      <c r="A236" s="269" t="s">
        <v>1804</v>
      </c>
      <c r="B236" s="269" t="s">
        <v>1805</v>
      </c>
      <c r="C236" s="270">
        <f t="shared" si="6"/>
        <v>228.248592</v>
      </c>
      <c r="D236" s="270">
        <f t="shared" si="7"/>
        <v>228.248592</v>
      </c>
      <c r="E236" s="270">
        <v>228.248592</v>
      </c>
      <c r="F236" s="270"/>
      <c r="G236" s="270"/>
      <c r="H236" s="270"/>
    </row>
    <row r="237" s="255" customFormat="1" ht="23.35" customHeight="1" spans="1:8">
      <c r="A237" s="269" t="s">
        <v>1806</v>
      </c>
      <c r="B237" s="269" t="s">
        <v>1341</v>
      </c>
      <c r="C237" s="270">
        <f t="shared" si="6"/>
        <v>819.978042</v>
      </c>
      <c r="D237" s="270">
        <f t="shared" si="7"/>
        <v>819.978042</v>
      </c>
      <c r="E237" s="270">
        <v>769.978042</v>
      </c>
      <c r="F237" s="270">
        <v>50</v>
      </c>
      <c r="G237" s="270"/>
      <c r="H237" s="270"/>
    </row>
    <row r="238" s="255" customFormat="1" ht="23.35" customHeight="1" spans="1:8">
      <c r="A238" s="269" t="s">
        <v>1807</v>
      </c>
      <c r="B238" s="269" t="s">
        <v>1808</v>
      </c>
      <c r="C238" s="270">
        <f t="shared" si="6"/>
        <v>97.564378</v>
      </c>
      <c r="D238" s="270">
        <f t="shared" si="7"/>
        <v>77.564378</v>
      </c>
      <c r="E238" s="270">
        <v>77.564378</v>
      </c>
      <c r="F238" s="270"/>
      <c r="G238" s="270"/>
      <c r="H238" s="270">
        <v>20</v>
      </c>
    </row>
    <row r="239" s="255" customFormat="1" ht="23.35" customHeight="1" spans="1:8">
      <c r="A239" s="269" t="s">
        <v>1809</v>
      </c>
      <c r="B239" s="269" t="s">
        <v>1810</v>
      </c>
      <c r="C239" s="270">
        <f t="shared" si="6"/>
        <v>1657.652235</v>
      </c>
      <c r="D239" s="270">
        <f t="shared" si="7"/>
        <v>1657.652235</v>
      </c>
      <c r="E239" s="270">
        <v>1657.652235</v>
      </c>
      <c r="F239" s="270"/>
      <c r="G239" s="270"/>
      <c r="H239" s="270"/>
    </row>
    <row r="240" s="255" customFormat="1" ht="23.35" customHeight="1" spans="1:8">
      <c r="A240" s="269" t="s">
        <v>1811</v>
      </c>
      <c r="B240" s="269" t="s">
        <v>1322</v>
      </c>
      <c r="C240" s="270">
        <f t="shared" si="6"/>
        <v>938.407988</v>
      </c>
      <c r="D240" s="270">
        <f t="shared" si="7"/>
        <v>648.407988</v>
      </c>
      <c r="E240" s="270">
        <v>648.407988</v>
      </c>
      <c r="F240" s="270"/>
      <c r="G240" s="270"/>
      <c r="H240" s="270">
        <v>290</v>
      </c>
    </row>
    <row r="241" s="255" customFormat="1" ht="23.35" customHeight="1" spans="1:8">
      <c r="A241" s="269" t="s">
        <v>1812</v>
      </c>
      <c r="B241" s="269" t="s">
        <v>1323</v>
      </c>
      <c r="C241" s="270">
        <f t="shared" si="6"/>
        <v>406.247907</v>
      </c>
      <c r="D241" s="270">
        <f t="shared" si="7"/>
        <v>406.247907</v>
      </c>
      <c r="E241" s="270">
        <f>401.247907+5</f>
        <v>406.247907</v>
      </c>
      <c r="F241" s="270"/>
      <c r="G241" s="270"/>
      <c r="H241" s="270"/>
    </row>
    <row r="242" s="255" customFormat="1" ht="23.35" customHeight="1" spans="1:8">
      <c r="A242" s="269" t="s">
        <v>1813</v>
      </c>
      <c r="B242" s="269" t="s">
        <v>1324</v>
      </c>
      <c r="C242" s="270">
        <f t="shared" si="6"/>
        <v>3413.373141</v>
      </c>
      <c r="D242" s="270">
        <f t="shared" si="7"/>
        <v>3413.373141</v>
      </c>
      <c r="E242" s="270">
        <v>3313.373141</v>
      </c>
      <c r="F242" s="270">
        <v>100</v>
      </c>
      <c r="G242" s="270"/>
      <c r="H242" s="270"/>
    </row>
    <row r="243" s="255" customFormat="1" ht="23.35" customHeight="1" spans="1:8">
      <c r="A243" s="269" t="s">
        <v>1814</v>
      </c>
      <c r="B243" s="269" t="s">
        <v>1325</v>
      </c>
      <c r="C243" s="270">
        <f t="shared" si="6"/>
        <v>1228.227768</v>
      </c>
      <c r="D243" s="270">
        <f t="shared" si="7"/>
        <v>363.797768</v>
      </c>
      <c r="E243" s="270">
        <v>363.797768</v>
      </c>
      <c r="F243" s="270"/>
      <c r="G243" s="270"/>
      <c r="H243" s="270">
        <v>864.43</v>
      </c>
    </row>
    <row r="244" s="255" customFormat="1" ht="23.35" customHeight="1" spans="1:8">
      <c r="A244" s="269" t="s">
        <v>1815</v>
      </c>
      <c r="B244" s="269" t="s">
        <v>1326</v>
      </c>
      <c r="C244" s="270">
        <f t="shared" si="6"/>
        <v>882.694063</v>
      </c>
      <c r="D244" s="270">
        <f t="shared" si="7"/>
        <v>882.694063</v>
      </c>
      <c r="E244" s="270">
        <v>882.694063</v>
      </c>
      <c r="F244" s="270"/>
      <c r="G244" s="270"/>
      <c r="H244" s="270"/>
    </row>
    <row r="245" s="255" customFormat="1" ht="23.35" customHeight="1" spans="1:8">
      <c r="A245" s="269" t="s">
        <v>1816</v>
      </c>
      <c r="B245" s="269" t="s">
        <v>1817</v>
      </c>
      <c r="C245" s="270">
        <f t="shared" si="6"/>
        <v>407.24028</v>
      </c>
      <c r="D245" s="270">
        <f t="shared" si="7"/>
        <v>307.24028</v>
      </c>
      <c r="E245" s="270">
        <v>307.24028</v>
      </c>
      <c r="F245" s="270"/>
      <c r="G245" s="270"/>
      <c r="H245" s="270">
        <v>100</v>
      </c>
    </row>
    <row r="246" s="255" customFormat="1" ht="23.35" customHeight="1" spans="1:8">
      <c r="A246" s="269" t="s">
        <v>1818</v>
      </c>
      <c r="B246" s="269" t="s">
        <v>1819</v>
      </c>
      <c r="C246" s="270">
        <f t="shared" si="6"/>
        <v>344.167569</v>
      </c>
      <c r="D246" s="270">
        <f t="shared" si="7"/>
        <v>344.167569</v>
      </c>
      <c r="E246" s="270">
        <v>294.167569</v>
      </c>
      <c r="F246" s="270">
        <v>50</v>
      </c>
      <c r="G246" s="270"/>
      <c r="H246" s="270"/>
    </row>
    <row r="247" s="255" customFormat="1" ht="23.35" customHeight="1" spans="1:8">
      <c r="A247" s="269" t="s">
        <v>1820</v>
      </c>
      <c r="B247" s="269" t="s">
        <v>1329</v>
      </c>
      <c r="C247" s="270">
        <f t="shared" si="6"/>
        <v>47.686438</v>
      </c>
      <c r="D247" s="270">
        <f t="shared" si="7"/>
        <v>47.686438</v>
      </c>
      <c r="E247" s="270">
        <v>47.686438</v>
      </c>
      <c r="F247" s="270"/>
      <c r="G247" s="270"/>
      <c r="H247" s="270"/>
    </row>
    <row r="248" s="255" customFormat="1" ht="23.35" customHeight="1" spans="1:8">
      <c r="A248" s="269" t="s">
        <v>1821</v>
      </c>
      <c r="B248" s="269" t="s">
        <v>1822</v>
      </c>
      <c r="C248" s="270">
        <f t="shared" si="6"/>
        <v>557.586056</v>
      </c>
      <c r="D248" s="270">
        <f t="shared" si="7"/>
        <v>57.586056</v>
      </c>
      <c r="E248" s="270">
        <v>57.586056</v>
      </c>
      <c r="F248" s="270"/>
      <c r="G248" s="270"/>
      <c r="H248" s="270">
        <v>500</v>
      </c>
    </row>
    <row r="249" s="255" customFormat="1" ht="23.35" customHeight="1" spans="1:8">
      <c r="A249" s="269" t="s">
        <v>1823</v>
      </c>
      <c r="B249" s="269" t="s">
        <v>1331</v>
      </c>
      <c r="C249" s="270">
        <f t="shared" si="6"/>
        <v>944.650814</v>
      </c>
      <c r="D249" s="270">
        <f t="shared" si="7"/>
        <v>944.650814</v>
      </c>
      <c r="E249" s="270">
        <v>944.650814</v>
      </c>
      <c r="F249" s="270"/>
      <c r="G249" s="270"/>
      <c r="H249" s="270"/>
    </row>
    <row r="250" s="255" customFormat="1" ht="23.35" customHeight="1" spans="1:8">
      <c r="A250" s="269" t="s">
        <v>1824</v>
      </c>
      <c r="B250" s="269" t="s">
        <v>1332</v>
      </c>
      <c r="C250" s="270">
        <f t="shared" si="6"/>
        <v>1665.761427</v>
      </c>
      <c r="D250" s="270">
        <f t="shared" si="7"/>
        <v>1665.761427</v>
      </c>
      <c r="E250" s="270">
        <v>1591.761427</v>
      </c>
      <c r="F250" s="270">
        <v>74</v>
      </c>
      <c r="G250" s="270"/>
      <c r="H250" s="270"/>
    </row>
    <row r="251" s="255" customFormat="1" ht="23.35" customHeight="1" spans="1:8">
      <c r="A251" s="269" t="s">
        <v>1825</v>
      </c>
      <c r="B251" s="269" t="s">
        <v>1826</v>
      </c>
      <c r="C251" s="270">
        <f t="shared" si="6"/>
        <v>3579.971208</v>
      </c>
      <c r="D251" s="270">
        <f t="shared" si="7"/>
        <v>3579.971208</v>
      </c>
      <c r="E251" s="270">
        <v>2804.971208</v>
      </c>
      <c r="F251" s="270">
        <v>775</v>
      </c>
      <c r="G251" s="270"/>
      <c r="H251" s="270"/>
    </row>
    <row r="252" s="255" customFormat="1" ht="23.35" customHeight="1" spans="1:8">
      <c r="A252" s="269" t="s">
        <v>1827</v>
      </c>
      <c r="B252" s="269" t="s">
        <v>1828</v>
      </c>
      <c r="C252" s="270">
        <f t="shared" si="6"/>
        <v>201.134618</v>
      </c>
      <c r="D252" s="270">
        <f t="shared" si="7"/>
        <v>201.134618</v>
      </c>
      <c r="E252" s="270">
        <v>201.134618</v>
      </c>
      <c r="F252" s="270"/>
      <c r="G252" s="270"/>
      <c r="H252" s="270"/>
    </row>
    <row r="253" s="255" customFormat="1" ht="23.35" customHeight="1" spans="1:8">
      <c r="A253" s="269" t="s">
        <v>1829</v>
      </c>
      <c r="B253" s="269" t="s">
        <v>1343</v>
      </c>
      <c r="C253" s="270">
        <f t="shared" si="6"/>
        <v>1605.07254</v>
      </c>
      <c r="D253" s="270">
        <f t="shared" si="7"/>
        <v>1605.07254</v>
      </c>
      <c r="E253" s="270">
        <v>493.11254</v>
      </c>
      <c r="F253" s="270"/>
      <c r="G253" s="270">
        <v>1111.96</v>
      </c>
      <c r="H253" s="270"/>
    </row>
    <row r="254" s="255" customFormat="1" ht="23.35" customHeight="1" spans="1:8">
      <c r="A254" s="269" t="s">
        <v>1830</v>
      </c>
      <c r="B254" s="269" t="s">
        <v>1334</v>
      </c>
      <c r="C254" s="270">
        <f t="shared" si="6"/>
        <v>1953.389831</v>
      </c>
      <c r="D254" s="270">
        <f t="shared" si="7"/>
        <v>1953.389831</v>
      </c>
      <c r="E254" s="270">
        <v>761.289831</v>
      </c>
      <c r="F254" s="270">
        <v>1192.1</v>
      </c>
      <c r="G254" s="270"/>
      <c r="H254" s="270"/>
    </row>
    <row r="255" s="255" customFormat="1" ht="23.35" customHeight="1" spans="1:8">
      <c r="A255" s="269" t="s">
        <v>1831</v>
      </c>
      <c r="B255" s="269" t="s">
        <v>1317</v>
      </c>
      <c r="C255" s="270">
        <f t="shared" si="6"/>
        <v>311.953796</v>
      </c>
      <c r="D255" s="270">
        <f t="shared" si="7"/>
        <v>311.953796</v>
      </c>
      <c r="E255" s="270">
        <v>311.953796</v>
      </c>
      <c r="F255" s="270"/>
      <c r="G255" s="270"/>
      <c r="H255" s="270"/>
    </row>
    <row r="256" s="255" customFormat="1" ht="23.35" customHeight="1" spans="1:8">
      <c r="A256" s="269" t="s">
        <v>1832</v>
      </c>
      <c r="B256" s="269" t="s">
        <v>1346</v>
      </c>
      <c r="C256" s="270">
        <f t="shared" si="6"/>
        <v>449.159906</v>
      </c>
      <c r="D256" s="270">
        <f t="shared" si="7"/>
        <v>449.159906</v>
      </c>
      <c r="E256" s="270">
        <v>449.159906</v>
      </c>
      <c r="F256" s="270"/>
      <c r="G256" s="270"/>
      <c r="H256" s="270"/>
    </row>
    <row r="257" s="255" customFormat="1" ht="23.35" customHeight="1" spans="1:8">
      <c r="A257" s="269" t="s">
        <v>1833</v>
      </c>
      <c r="B257" s="269" t="s">
        <v>1348</v>
      </c>
      <c r="C257" s="270">
        <f t="shared" si="6"/>
        <v>188.678134</v>
      </c>
      <c r="D257" s="270">
        <f t="shared" si="7"/>
        <v>188.678134</v>
      </c>
      <c r="E257" s="270">
        <v>188.678134</v>
      </c>
      <c r="F257" s="270"/>
      <c r="G257" s="270"/>
      <c r="H257" s="270"/>
    </row>
    <row r="258" s="255" customFormat="1" ht="23.35" customHeight="1" spans="1:8">
      <c r="A258" s="269" t="s">
        <v>1834</v>
      </c>
      <c r="B258" s="269" t="s">
        <v>1345</v>
      </c>
      <c r="C258" s="270">
        <f t="shared" si="6"/>
        <v>489.518559</v>
      </c>
      <c r="D258" s="270">
        <f t="shared" si="7"/>
        <v>489.518559</v>
      </c>
      <c r="E258" s="270">
        <v>486.518559</v>
      </c>
      <c r="F258" s="270">
        <v>3</v>
      </c>
      <c r="G258" s="270"/>
      <c r="H258" s="270"/>
    </row>
    <row r="259" s="255" customFormat="1" ht="23.35" customHeight="1" spans="1:8">
      <c r="A259" s="269" t="s">
        <v>1835</v>
      </c>
      <c r="B259" s="269" t="s">
        <v>1836</v>
      </c>
      <c r="C259" s="270">
        <f t="shared" si="6"/>
        <v>1130.513198</v>
      </c>
      <c r="D259" s="270">
        <f t="shared" si="7"/>
        <v>1130.513198</v>
      </c>
      <c r="E259" s="270">
        <v>1130.513198</v>
      </c>
      <c r="F259" s="270"/>
      <c r="G259" s="270"/>
      <c r="H259" s="270"/>
    </row>
    <row r="260" s="255" customFormat="1" ht="23.35" customHeight="1" spans="1:8">
      <c r="A260" s="269" t="s">
        <v>1837</v>
      </c>
      <c r="B260" s="269" t="s">
        <v>1838</v>
      </c>
      <c r="C260" s="270">
        <f t="shared" si="6"/>
        <v>708.667127</v>
      </c>
      <c r="D260" s="270">
        <f t="shared" si="7"/>
        <v>708.667127</v>
      </c>
      <c r="E260" s="270">
        <v>467.228211</v>
      </c>
      <c r="F260" s="270">
        <v>115.438916</v>
      </c>
      <c r="G260" s="270">
        <v>126</v>
      </c>
      <c r="H260" s="270"/>
    </row>
    <row r="261" s="255" customFormat="1" ht="23.35" customHeight="1" spans="1:8">
      <c r="A261" s="269" t="s">
        <v>1839</v>
      </c>
      <c r="B261" s="269" t="s">
        <v>1840</v>
      </c>
      <c r="C261" s="270">
        <f t="shared" si="6"/>
        <v>2082.247295</v>
      </c>
      <c r="D261" s="270">
        <f t="shared" si="7"/>
        <v>2082.247295</v>
      </c>
      <c r="E261" s="270">
        <f>2009.747295-35</f>
        <v>1974.747295</v>
      </c>
      <c r="F261" s="270">
        <v>107.5</v>
      </c>
      <c r="G261" s="270"/>
      <c r="H261" s="270"/>
    </row>
    <row r="262" s="255" customFormat="1" ht="23.35" customHeight="1" spans="1:8">
      <c r="A262" s="269" t="s">
        <v>1841</v>
      </c>
      <c r="B262" s="269" t="s">
        <v>1842</v>
      </c>
      <c r="C262" s="270">
        <f t="shared" si="6"/>
        <v>1199.287013</v>
      </c>
      <c r="D262" s="270">
        <f t="shared" si="7"/>
        <v>1199.287013</v>
      </c>
      <c r="E262" s="270">
        <v>1181.487013</v>
      </c>
      <c r="F262" s="270">
        <v>17.8</v>
      </c>
      <c r="G262" s="270"/>
      <c r="H262" s="270"/>
    </row>
    <row r="263" s="255" customFormat="1" ht="23.35" customHeight="1" spans="1:8">
      <c r="A263" s="269" t="s">
        <v>1843</v>
      </c>
      <c r="B263" s="269" t="s">
        <v>1844</v>
      </c>
      <c r="C263" s="270">
        <f t="shared" si="6"/>
        <v>916.7036</v>
      </c>
      <c r="D263" s="270">
        <f t="shared" si="7"/>
        <v>916.7036</v>
      </c>
      <c r="E263" s="270">
        <v>717.9036</v>
      </c>
      <c r="F263" s="270">
        <v>198.8</v>
      </c>
      <c r="G263" s="270"/>
      <c r="H263" s="270"/>
    </row>
    <row r="264" s="255" customFormat="1" ht="23.35" customHeight="1" spans="1:8">
      <c r="A264" s="269" t="s">
        <v>1845</v>
      </c>
      <c r="B264" s="269" t="s">
        <v>1846</v>
      </c>
      <c r="C264" s="270">
        <f t="shared" si="6"/>
        <v>1202.25782</v>
      </c>
      <c r="D264" s="270">
        <f t="shared" si="7"/>
        <v>1202.25782</v>
      </c>
      <c r="E264" s="270">
        <v>702.25782</v>
      </c>
      <c r="F264" s="270">
        <v>500</v>
      </c>
      <c r="G264" s="270"/>
      <c r="H264" s="270"/>
    </row>
    <row r="265" s="255" customFormat="1" ht="23.35" customHeight="1" spans="1:8">
      <c r="A265" s="269" t="s">
        <v>1847</v>
      </c>
      <c r="B265" s="269" t="s">
        <v>1848</v>
      </c>
      <c r="C265" s="270">
        <f t="shared" ref="C265:C280" si="8">D265+H265</f>
        <v>1744.21617</v>
      </c>
      <c r="D265" s="270">
        <f t="shared" ref="D265:D280" si="9">SUM(E265:G265)</f>
        <v>1744.21617</v>
      </c>
      <c r="E265" s="270">
        <v>1237.21617</v>
      </c>
      <c r="F265" s="270">
        <v>507</v>
      </c>
      <c r="G265" s="270"/>
      <c r="H265" s="270"/>
    </row>
    <row r="266" s="255" customFormat="1" ht="23.35" customHeight="1" spans="1:8">
      <c r="A266" s="269" t="s">
        <v>1849</v>
      </c>
      <c r="B266" s="269" t="s">
        <v>1850</v>
      </c>
      <c r="C266" s="270">
        <f t="shared" si="8"/>
        <v>1552.683174</v>
      </c>
      <c r="D266" s="270">
        <f t="shared" si="9"/>
        <v>1552.683174</v>
      </c>
      <c r="E266" s="270">
        <v>1190.683174</v>
      </c>
      <c r="F266" s="270">
        <v>362</v>
      </c>
      <c r="G266" s="270"/>
      <c r="H266" s="270"/>
    </row>
    <row r="267" s="255" customFormat="1" ht="23.35" customHeight="1" spans="1:8">
      <c r="A267" s="269" t="s">
        <v>1851</v>
      </c>
      <c r="B267" s="269" t="s">
        <v>1852</v>
      </c>
      <c r="C267" s="270">
        <f t="shared" si="8"/>
        <v>907.348492</v>
      </c>
      <c r="D267" s="270">
        <f t="shared" si="9"/>
        <v>907.348492</v>
      </c>
      <c r="E267" s="270">
        <v>857.348492</v>
      </c>
      <c r="F267" s="270">
        <v>50</v>
      </c>
      <c r="G267" s="270"/>
      <c r="H267" s="270"/>
    </row>
    <row r="268" s="255" customFormat="1" ht="23.35" customHeight="1" spans="1:8">
      <c r="A268" s="269" t="s">
        <v>1853</v>
      </c>
      <c r="B268" s="269" t="s">
        <v>1854</v>
      </c>
      <c r="C268" s="270">
        <f t="shared" si="8"/>
        <v>648.929056</v>
      </c>
      <c r="D268" s="270">
        <f t="shared" si="9"/>
        <v>648.929056</v>
      </c>
      <c r="E268" s="270">
        <v>626.929056</v>
      </c>
      <c r="F268" s="270">
        <v>22</v>
      </c>
      <c r="G268" s="270"/>
      <c r="H268" s="270"/>
    </row>
    <row r="269" s="255" customFormat="1" ht="23.35" customHeight="1" spans="1:8">
      <c r="A269" s="269" t="s">
        <v>1855</v>
      </c>
      <c r="B269" s="269" t="s">
        <v>1856</v>
      </c>
      <c r="C269" s="270">
        <f t="shared" si="8"/>
        <v>2054.98042</v>
      </c>
      <c r="D269" s="270">
        <f t="shared" si="9"/>
        <v>2054.98042</v>
      </c>
      <c r="E269" s="270">
        <v>1264.98042</v>
      </c>
      <c r="F269" s="270">
        <v>790</v>
      </c>
      <c r="G269" s="270"/>
      <c r="H269" s="270"/>
    </row>
    <row r="270" s="255" customFormat="1" ht="23.35" customHeight="1" spans="1:8">
      <c r="A270" s="269" t="s">
        <v>1857</v>
      </c>
      <c r="B270" s="269" t="s">
        <v>1858</v>
      </c>
      <c r="C270" s="270">
        <f t="shared" si="8"/>
        <v>2056.834604</v>
      </c>
      <c r="D270" s="270">
        <f t="shared" si="9"/>
        <v>2056.834604</v>
      </c>
      <c r="E270" s="270">
        <v>1152.604604</v>
      </c>
      <c r="F270" s="270">
        <v>904.23</v>
      </c>
      <c r="G270" s="270"/>
      <c r="H270" s="270"/>
    </row>
    <row r="271" s="255" customFormat="1" ht="23.35" customHeight="1" spans="1:8">
      <c r="A271" s="269" t="s">
        <v>1859</v>
      </c>
      <c r="B271" s="269" t="s">
        <v>1860</v>
      </c>
      <c r="C271" s="270">
        <f t="shared" si="8"/>
        <v>1910.738328</v>
      </c>
      <c r="D271" s="270">
        <f t="shared" si="9"/>
        <v>1910.738328</v>
      </c>
      <c r="E271" s="270">
        <v>1245.738328</v>
      </c>
      <c r="F271" s="270">
        <v>665</v>
      </c>
      <c r="G271" s="270"/>
      <c r="H271" s="270"/>
    </row>
    <row r="272" s="255" customFormat="1" ht="23.35" customHeight="1" spans="1:8">
      <c r="A272" s="269" t="s">
        <v>1861</v>
      </c>
      <c r="B272" s="269" t="s">
        <v>1862</v>
      </c>
      <c r="C272" s="270">
        <f t="shared" si="8"/>
        <v>1695.583362</v>
      </c>
      <c r="D272" s="270">
        <f t="shared" si="9"/>
        <v>1695.583362</v>
      </c>
      <c r="E272" s="270">
        <v>827.213362</v>
      </c>
      <c r="F272" s="270">
        <v>868.37</v>
      </c>
      <c r="G272" s="270"/>
      <c r="H272" s="270"/>
    </row>
    <row r="273" s="255" customFormat="1" ht="23.35" customHeight="1" spans="1:8">
      <c r="A273" s="269" t="s">
        <v>1863</v>
      </c>
      <c r="B273" s="269" t="s">
        <v>1864</v>
      </c>
      <c r="C273" s="270">
        <f t="shared" si="8"/>
        <v>150957.84</v>
      </c>
      <c r="D273" s="270">
        <f t="shared" si="9"/>
        <v>98984.66</v>
      </c>
      <c r="E273" s="270">
        <f>98032.66-21</f>
        <v>98011.66</v>
      </c>
      <c r="F273" s="270">
        <v>973</v>
      </c>
      <c r="G273" s="270"/>
      <c r="H273" s="270">
        <v>51973.18</v>
      </c>
    </row>
    <row r="274" s="255" customFormat="1" ht="23.35" customHeight="1" spans="1:8">
      <c r="A274" s="269" t="s">
        <v>1865</v>
      </c>
      <c r="B274" s="269" t="s">
        <v>1866</v>
      </c>
      <c r="C274" s="270">
        <f t="shared" si="8"/>
        <v>1597.28</v>
      </c>
      <c r="D274" s="270">
        <f t="shared" si="9"/>
        <v>1597.28</v>
      </c>
      <c r="E274" s="270">
        <v>1597.28</v>
      </c>
      <c r="F274" s="270"/>
      <c r="G274" s="270"/>
      <c r="H274" s="270"/>
    </row>
    <row r="275" s="255" customFormat="1" ht="23.35" customHeight="1" spans="1:8">
      <c r="A275" s="269" t="s">
        <v>1867</v>
      </c>
      <c r="B275" s="269" t="s">
        <v>1868</v>
      </c>
      <c r="C275" s="270">
        <f t="shared" si="8"/>
        <v>33821.73</v>
      </c>
      <c r="D275" s="270">
        <f t="shared" si="9"/>
        <v>33821.73</v>
      </c>
      <c r="E275" s="270">
        <f>33365.85+455.88</f>
        <v>33821.73</v>
      </c>
      <c r="F275" s="270"/>
      <c r="G275" s="270"/>
      <c r="H275" s="270"/>
    </row>
    <row r="276" s="255" customFormat="1" ht="23.35" customHeight="1" spans="1:8">
      <c r="A276" s="269" t="s">
        <v>1869</v>
      </c>
      <c r="B276" s="269" t="s">
        <v>1870</v>
      </c>
      <c r="C276" s="270">
        <f t="shared" si="8"/>
        <v>382</v>
      </c>
      <c r="D276" s="270">
        <f t="shared" si="9"/>
        <v>382</v>
      </c>
      <c r="E276" s="270">
        <v>382</v>
      </c>
      <c r="F276" s="270"/>
      <c r="G276" s="270"/>
      <c r="H276" s="270"/>
    </row>
    <row r="277" s="255" customFormat="1" ht="23.35" customHeight="1" spans="1:8">
      <c r="A277" s="269" t="s">
        <v>1871</v>
      </c>
      <c r="B277" s="269" t="s">
        <v>1872</v>
      </c>
      <c r="C277" s="270">
        <f t="shared" si="8"/>
        <v>230</v>
      </c>
      <c r="D277" s="270">
        <f t="shared" si="9"/>
        <v>230</v>
      </c>
      <c r="E277" s="270">
        <v>230</v>
      </c>
      <c r="F277" s="270"/>
      <c r="G277" s="270"/>
      <c r="H277" s="270"/>
    </row>
    <row r="278" s="255" customFormat="1" ht="23.35" customHeight="1" spans="1:8">
      <c r="A278" s="269" t="s">
        <v>1873</v>
      </c>
      <c r="B278" s="269" t="s">
        <v>1874</v>
      </c>
      <c r="C278" s="270">
        <f t="shared" si="8"/>
        <v>62.74</v>
      </c>
      <c r="D278" s="270">
        <f t="shared" si="9"/>
        <v>62.74</v>
      </c>
      <c r="E278" s="270">
        <v>62.74</v>
      </c>
      <c r="F278" s="270"/>
      <c r="G278" s="270"/>
      <c r="H278" s="270"/>
    </row>
    <row r="279" s="255" customFormat="1" ht="23.35" customHeight="1" spans="1:8">
      <c r="A279" s="269" t="s">
        <v>1875</v>
      </c>
      <c r="B279" s="269" t="s">
        <v>1876</v>
      </c>
      <c r="C279" s="270">
        <f t="shared" si="8"/>
        <v>21099.39</v>
      </c>
      <c r="D279" s="270">
        <f t="shared" si="9"/>
        <v>30</v>
      </c>
      <c r="E279" s="270">
        <v>30</v>
      </c>
      <c r="F279" s="270"/>
      <c r="G279" s="270"/>
      <c r="H279" s="270">
        <v>21069.39</v>
      </c>
    </row>
    <row r="280" s="255" customFormat="1" ht="23.35" customHeight="1" spans="1:8">
      <c r="A280" s="269" t="s">
        <v>1877</v>
      </c>
      <c r="B280" s="269" t="s">
        <v>1878</v>
      </c>
      <c r="C280" s="270">
        <f t="shared" si="8"/>
        <v>4050</v>
      </c>
      <c r="D280" s="270">
        <f t="shared" si="9"/>
        <v>4050</v>
      </c>
      <c r="E280" s="270">
        <v>4050</v>
      </c>
      <c r="F280" s="270"/>
      <c r="G280" s="270"/>
      <c r="H280" s="270"/>
    </row>
  </sheetData>
  <mergeCells count="10">
    <mergeCell ref="A2:H2"/>
    <mergeCell ref="A3:H3"/>
    <mergeCell ref="A4:B4"/>
    <mergeCell ref="D4:H4"/>
    <mergeCell ref="D5:G5"/>
    <mergeCell ref="A7:B7"/>
    <mergeCell ref="A5:A6"/>
    <mergeCell ref="B5:B6"/>
    <mergeCell ref="C4:C6"/>
    <mergeCell ref="H5:H6"/>
  </mergeCells>
  <pageMargins left="0.751388888888889" right="0.751388888888889" top="0.802777777777778" bottom="0.605555555555556" header="0.511805555555556" footer="0.511805555555556"/>
  <pageSetup paperSize="9" scale="88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4"/>
  <sheetViews>
    <sheetView workbookViewId="0">
      <pane xSplit="2" ySplit="6" topLeftCell="C242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3.5" outlineLevelCol="6"/>
  <cols>
    <col min="1" max="1" width="10.0416666666667" style="244" customWidth="1"/>
    <col min="2" max="2" width="28.125" style="244" customWidth="1"/>
    <col min="3" max="3" width="15.5583333333333" style="244" customWidth="1"/>
    <col min="4" max="4" width="14" style="244" customWidth="1"/>
    <col min="5" max="5" width="13.375" style="244" customWidth="1"/>
    <col min="6" max="6" width="12.5" style="244" customWidth="1"/>
    <col min="7" max="7" width="17" style="244" customWidth="1"/>
    <col min="8" max="10" width="9.76666666666667" style="244" customWidth="1"/>
    <col min="11" max="16384" width="9" style="244"/>
  </cols>
  <sheetData>
    <row r="1" s="244" customFormat="1" ht="19.9" customHeight="1" spans="1:7">
      <c r="A1" s="245" t="s">
        <v>1879</v>
      </c>
      <c r="B1" s="245"/>
      <c r="C1" s="245"/>
      <c r="D1" s="245"/>
      <c r="E1" s="245"/>
      <c r="F1" s="245"/>
      <c r="G1" s="245"/>
    </row>
    <row r="2" s="244" customFormat="1" ht="27" customHeight="1" spans="1:7">
      <c r="A2" s="246" t="s">
        <v>1880</v>
      </c>
      <c r="B2" s="246"/>
      <c r="C2" s="246"/>
      <c r="D2" s="246"/>
      <c r="E2" s="246"/>
      <c r="F2" s="246"/>
      <c r="G2" s="246"/>
    </row>
    <row r="3" s="244" customFormat="1" ht="14.3" customHeight="1" spans="1:7">
      <c r="A3" s="247" t="s">
        <v>2</v>
      </c>
      <c r="B3" s="247"/>
      <c r="C3" s="247"/>
      <c r="D3" s="247"/>
      <c r="E3" s="247"/>
      <c r="F3" s="247"/>
      <c r="G3" s="247"/>
    </row>
    <row r="4" s="244" customFormat="1" ht="24" customHeight="1" spans="1:7">
      <c r="A4" s="248" t="s">
        <v>1404</v>
      </c>
      <c r="B4" s="248"/>
      <c r="C4" s="248" t="s">
        <v>1405</v>
      </c>
      <c r="D4" s="248" t="s">
        <v>1881</v>
      </c>
      <c r="E4" s="248"/>
      <c r="F4" s="248"/>
      <c r="G4" s="249" t="s">
        <v>1882</v>
      </c>
    </row>
    <row r="5" s="244" customFormat="1" ht="22.1" customHeight="1" spans="1:7">
      <c r="A5" s="248" t="s">
        <v>1407</v>
      </c>
      <c r="B5" s="248" t="s">
        <v>134</v>
      </c>
      <c r="C5" s="248"/>
      <c r="D5" s="248" t="s">
        <v>1097</v>
      </c>
      <c r="E5" s="248" t="s">
        <v>1883</v>
      </c>
      <c r="F5" s="248" t="s">
        <v>1099</v>
      </c>
      <c r="G5" s="250"/>
    </row>
    <row r="6" s="244" customFormat="1" ht="19.9" customHeight="1" spans="1:7">
      <c r="A6" s="248" t="s">
        <v>1884</v>
      </c>
      <c r="B6" s="248"/>
      <c r="C6" s="251">
        <f>SUM(C7:C354)/2</f>
        <v>378617.998773</v>
      </c>
      <c r="D6" s="251">
        <f>SUM(D7:D354)/2</f>
        <v>127595.535773</v>
      </c>
      <c r="E6" s="251">
        <f>SUM(E7:E354)/2</f>
        <v>119805.935773</v>
      </c>
      <c r="F6" s="251">
        <f>SUM(F7:F354)/2</f>
        <v>7789.6</v>
      </c>
      <c r="G6" s="251">
        <f>SUM(G7:G354)/2</f>
        <v>251022.463</v>
      </c>
    </row>
    <row r="7" s="244" customFormat="1" ht="22.75" customHeight="1" spans="1:7">
      <c r="A7" s="252" t="s">
        <v>1885</v>
      </c>
      <c r="B7" s="252"/>
      <c r="C7" s="251">
        <f t="shared" ref="C7:C70" si="0">D7+G7</f>
        <v>717.136907</v>
      </c>
      <c r="D7" s="251">
        <v>561.136907</v>
      </c>
      <c r="E7" s="251">
        <v>515.136907</v>
      </c>
      <c r="F7" s="251">
        <v>46</v>
      </c>
      <c r="G7" s="251">
        <v>156</v>
      </c>
    </row>
    <row r="8" s="244" customFormat="1" ht="20.35" customHeight="1" spans="1:7">
      <c r="A8" s="253" t="s">
        <v>1414</v>
      </c>
      <c r="B8" s="253" t="s">
        <v>1886</v>
      </c>
      <c r="C8" s="251">
        <f t="shared" si="0"/>
        <v>717.136907</v>
      </c>
      <c r="D8" s="254">
        <v>561.136907</v>
      </c>
      <c r="E8" s="254">
        <v>515.136907</v>
      </c>
      <c r="F8" s="254">
        <v>46</v>
      </c>
      <c r="G8" s="254">
        <v>156</v>
      </c>
    </row>
    <row r="9" s="244" customFormat="1" ht="22.75" customHeight="1" spans="1:7">
      <c r="A9" s="252" t="s">
        <v>1887</v>
      </c>
      <c r="B9" s="252"/>
      <c r="C9" s="251">
        <f t="shared" si="0"/>
        <v>540.486559</v>
      </c>
      <c r="D9" s="251">
        <v>434.486559</v>
      </c>
      <c r="E9" s="251">
        <v>397.486559</v>
      </c>
      <c r="F9" s="251">
        <v>37</v>
      </c>
      <c r="G9" s="251">
        <v>106</v>
      </c>
    </row>
    <row r="10" s="244" customFormat="1" ht="27" customHeight="1" spans="1:7">
      <c r="A10" s="253" t="s">
        <v>1415</v>
      </c>
      <c r="B10" s="253" t="s">
        <v>1888</v>
      </c>
      <c r="C10" s="251">
        <f t="shared" si="0"/>
        <v>540.486559</v>
      </c>
      <c r="D10" s="254">
        <v>434.486559</v>
      </c>
      <c r="E10" s="254">
        <v>397.486559</v>
      </c>
      <c r="F10" s="254">
        <v>37</v>
      </c>
      <c r="G10" s="254">
        <v>106</v>
      </c>
    </row>
    <row r="11" s="244" customFormat="1" ht="22.75" customHeight="1" spans="1:7">
      <c r="A11" s="252" t="s">
        <v>1889</v>
      </c>
      <c r="B11" s="252"/>
      <c r="C11" s="251">
        <f t="shared" si="0"/>
        <v>695.638275</v>
      </c>
      <c r="D11" s="251">
        <v>414.638275</v>
      </c>
      <c r="E11" s="251">
        <v>372.638275</v>
      </c>
      <c r="F11" s="251">
        <v>42</v>
      </c>
      <c r="G11" s="251">
        <v>281</v>
      </c>
    </row>
    <row r="12" s="244" customFormat="1" ht="20.35" customHeight="1" spans="1:7">
      <c r="A12" s="253" t="s">
        <v>1416</v>
      </c>
      <c r="B12" s="253" t="s">
        <v>1890</v>
      </c>
      <c r="C12" s="251">
        <f t="shared" si="0"/>
        <v>612.492852</v>
      </c>
      <c r="D12" s="254">
        <v>385.492852</v>
      </c>
      <c r="E12" s="254">
        <v>346.492852</v>
      </c>
      <c r="F12" s="254">
        <v>39</v>
      </c>
      <c r="G12" s="254">
        <f>225+2</f>
        <v>227</v>
      </c>
    </row>
    <row r="13" s="244" customFormat="1" ht="20.35" customHeight="1" spans="1:7">
      <c r="A13" s="253" t="s">
        <v>1417</v>
      </c>
      <c r="B13" s="253" t="s">
        <v>1891</v>
      </c>
      <c r="C13" s="251">
        <f t="shared" si="0"/>
        <v>83.145423</v>
      </c>
      <c r="D13" s="254">
        <v>29.145423</v>
      </c>
      <c r="E13" s="254">
        <v>26.145423</v>
      </c>
      <c r="F13" s="254">
        <v>3</v>
      </c>
      <c r="G13" s="254">
        <v>54</v>
      </c>
    </row>
    <row r="14" s="244" customFormat="1" ht="22.75" customHeight="1" spans="1:7">
      <c r="A14" s="252" t="s">
        <v>1892</v>
      </c>
      <c r="B14" s="252"/>
      <c r="C14" s="251">
        <f t="shared" si="0"/>
        <v>706.784258</v>
      </c>
      <c r="D14" s="251">
        <v>537.684258</v>
      </c>
      <c r="E14" s="251">
        <v>489.684258</v>
      </c>
      <c r="F14" s="251">
        <v>48</v>
      </c>
      <c r="G14" s="251">
        <v>169.1</v>
      </c>
    </row>
    <row r="15" s="244" customFormat="1" ht="20.35" customHeight="1" spans="1:7">
      <c r="A15" s="253" t="s">
        <v>1418</v>
      </c>
      <c r="B15" s="253" t="s">
        <v>1893</v>
      </c>
      <c r="C15" s="251">
        <f t="shared" si="0"/>
        <v>706.784258</v>
      </c>
      <c r="D15" s="254">
        <v>537.684258</v>
      </c>
      <c r="E15" s="254">
        <v>489.684258</v>
      </c>
      <c r="F15" s="254">
        <v>48</v>
      </c>
      <c r="G15" s="254">
        <f>159.1+10</f>
        <v>169.1</v>
      </c>
    </row>
    <row r="16" s="244" customFormat="1" ht="22.75" customHeight="1" spans="1:7">
      <c r="A16" s="252" t="s">
        <v>1894</v>
      </c>
      <c r="B16" s="252"/>
      <c r="C16" s="251">
        <f t="shared" si="0"/>
        <v>1990.272536</v>
      </c>
      <c r="D16" s="251">
        <v>1428.772536</v>
      </c>
      <c r="E16" s="251">
        <v>1287.772536</v>
      </c>
      <c r="F16" s="251">
        <v>141</v>
      </c>
      <c r="G16" s="251">
        <v>561.5</v>
      </c>
    </row>
    <row r="17" s="244" customFormat="1" ht="20.35" customHeight="1" spans="1:7">
      <c r="A17" s="253" t="s">
        <v>1419</v>
      </c>
      <c r="B17" s="253" t="s">
        <v>1895</v>
      </c>
      <c r="C17" s="251">
        <f t="shared" si="0"/>
        <v>1680.396633</v>
      </c>
      <c r="D17" s="254">
        <v>1162.896633</v>
      </c>
      <c r="E17" s="254">
        <v>1049.896633</v>
      </c>
      <c r="F17" s="254">
        <v>113</v>
      </c>
      <c r="G17" s="254">
        <v>517.5</v>
      </c>
    </row>
    <row r="18" s="244" customFormat="1" ht="20.35" customHeight="1" spans="1:7">
      <c r="A18" s="253" t="s">
        <v>1421</v>
      </c>
      <c r="B18" s="253" t="s">
        <v>1896</v>
      </c>
      <c r="C18" s="251">
        <f t="shared" si="0"/>
        <v>122.971765</v>
      </c>
      <c r="D18" s="254">
        <v>78.971765</v>
      </c>
      <c r="E18" s="254">
        <v>70.971765</v>
      </c>
      <c r="F18" s="254">
        <v>8</v>
      </c>
      <c r="G18" s="254">
        <v>44</v>
      </c>
    </row>
    <row r="19" s="244" customFormat="1" ht="20.35" customHeight="1" spans="1:7">
      <c r="A19" s="253" t="s">
        <v>1423</v>
      </c>
      <c r="B19" s="253" t="s">
        <v>1897</v>
      </c>
      <c r="C19" s="251">
        <f t="shared" si="0"/>
        <v>97.241351</v>
      </c>
      <c r="D19" s="254">
        <v>97.241351</v>
      </c>
      <c r="E19" s="254">
        <v>87.241351</v>
      </c>
      <c r="F19" s="254">
        <v>10</v>
      </c>
      <c r="G19" s="254"/>
    </row>
    <row r="20" s="244" customFormat="1" ht="20.35" customHeight="1" spans="1:7">
      <c r="A20" s="253" t="s">
        <v>1425</v>
      </c>
      <c r="B20" s="253" t="s">
        <v>1898</v>
      </c>
      <c r="C20" s="251">
        <f t="shared" si="0"/>
        <v>89.662787</v>
      </c>
      <c r="D20" s="254">
        <v>89.662787</v>
      </c>
      <c r="E20" s="254">
        <v>79.662787</v>
      </c>
      <c r="F20" s="254">
        <v>10</v>
      </c>
      <c r="G20" s="254"/>
    </row>
    <row r="21" s="244" customFormat="1" ht="22.75" customHeight="1" spans="1:7">
      <c r="A21" s="252" t="s">
        <v>1899</v>
      </c>
      <c r="B21" s="252"/>
      <c r="C21" s="251">
        <f t="shared" si="0"/>
        <v>118.89815</v>
      </c>
      <c r="D21" s="251">
        <v>86.89815</v>
      </c>
      <c r="E21" s="251">
        <v>77.89815</v>
      </c>
      <c r="F21" s="251">
        <v>9</v>
      </c>
      <c r="G21" s="251">
        <v>32</v>
      </c>
    </row>
    <row r="22" s="244" customFormat="1" ht="20.35" customHeight="1" spans="1:7">
      <c r="A22" s="253" t="s">
        <v>1427</v>
      </c>
      <c r="B22" s="253" t="s">
        <v>1900</v>
      </c>
      <c r="C22" s="251">
        <f t="shared" si="0"/>
        <v>118.89815</v>
      </c>
      <c r="D22" s="254">
        <v>86.89815</v>
      </c>
      <c r="E22" s="254">
        <v>77.89815</v>
      </c>
      <c r="F22" s="254">
        <v>9</v>
      </c>
      <c r="G22" s="254">
        <v>32</v>
      </c>
    </row>
    <row r="23" s="244" customFormat="1" ht="22.75" customHeight="1" spans="1:7">
      <c r="A23" s="252" t="s">
        <v>1901</v>
      </c>
      <c r="B23" s="252"/>
      <c r="C23" s="251">
        <f t="shared" si="0"/>
        <v>271.813072</v>
      </c>
      <c r="D23" s="251">
        <v>205.813072</v>
      </c>
      <c r="E23" s="251">
        <v>185.813072</v>
      </c>
      <c r="F23" s="251">
        <v>20</v>
      </c>
      <c r="G23" s="251">
        <v>66</v>
      </c>
    </row>
    <row r="24" s="244" customFormat="1" ht="20.35" customHeight="1" spans="1:7">
      <c r="A24" s="253" t="s">
        <v>1429</v>
      </c>
      <c r="B24" s="253" t="s">
        <v>1902</v>
      </c>
      <c r="C24" s="251">
        <f t="shared" si="0"/>
        <v>271.813072</v>
      </c>
      <c r="D24" s="254">
        <v>205.813072</v>
      </c>
      <c r="E24" s="254">
        <v>185.813072</v>
      </c>
      <c r="F24" s="254">
        <v>20</v>
      </c>
      <c r="G24" s="254">
        <v>66</v>
      </c>
    </row>
    <row r="25" s="244" customFormat="1" ht="22.75" customHeight="1" spans="1:7">
      <c r="A25" s="252" t="s">
        <v>1903</v>
      </c>
      <c r="B25" s="252"/>
      <c r="C25" s="251">
        <f t="shared" si="0"/>
        <v>63421.824175</v>
      </c>
      <c r="D25" s="251">
        <v>60142.324175</v>
      </c>
      <c r="E25" s="251">
        <v>59922.324175</v>
      </c>
      <c r="F25" s="251">
        <v>220</v>
      </c>
      <c r="G25" s="251">
        <v>3279.5</v>
      </c>
    </row>
    <row r="26" s="244" customFormat="1" ht="20.35" customHeight="1" spans="1:7">
      <c r="A26" s="253" t="s">
        <v>1432</v>
      </c>
      <c r="B26" s="253" t="s">
        <v>1904</v>
      </c>
      <c r="C26" s="251">
        <f t="shared" si="0"/>
        <v>3640.352879</v>
      </c>
      <c r="D26" s="254">
        <v>3640.352879</v>
      </c>
      <c r="E26" s="254">
        <v>3640.352879</v>
      </c>
      <c r="F26" s="254"/>
      <c r="G26" s="254"/>
    </row>
    <row r="27" s="244" customFormat="1" ht="20.35" customHeight="1" spans="1:7">
      <c r="A27" s="253" t="s">
        <v>1434</v>
      </c>
      <c r="B27" s="253" t="s">
        <v>1905</v>
      </c>
      <c r="C27" s="251">
        <f t="shared" si="0"/>
        <v>2189.898325</v>
      </c>
      <c r="D27" s="254">
        <v>2189.898325</v>
      </c>
      <c r="E27" s="254">
        <v>2189.898325</v>
      </c>
      <c r="F27" s="254"/>
      <c r="G27" s="254"/>
    </row>
    <row r="28" s="244" customFormat="1" ht="20.35" customHeight="1" spans="1:7">
      <c r="A28" s="253" t="s">
        <v>1436</v>
      </c>
      <c r="B28" s="253" t="s">
        <v>1906</v>
      </c>
      <c r="C28" s="251">
        <f t="shared" si="0"/>
        <v>2340.149702</v>
      </c>
      <c r="D28" s="254">
        <v>2340.149702</v>
      </c>
      <c r="E28" s="254">
        <v>2340.149702</v>
      </c>
      <c r="F28" s="254"/>
      <c r="G28" s="254"/>
    </row>
    <row r="29" s="244" customFormat="1" ht="20.35" customHeight="1" spans="1:7">
      <c r="A29" s="253" t="s">
        <v>1438</v>
      </c>
      <c r="B29" s="253" t="s">
        <v>1907</v>
      </c>
      <c r="C29" s="251">
        <f t="shared" si="0"/>
        <v>1257.79478</v>
      </c>
      <c r="D29" s="254">
        <v>1257.79478</v>
      </c>
      <c r="E29" s="254">
        <v>1257.79478</v>
      </c>
      <c r="F29" s="254"/>
      <c r="G29" s="254"/>
    </row>
    <row r="30" s="244" customFormat="1" ht="20.35" customHeight="1" spans="1:7">
      <c r="A30" s="253" t="s">
        <v>1440</v>
      </c>
      <c r="B30" s="253" t="s">
        <v>1908</v>
      </c>
      <c r="C30" s="251">
        <f t="shared" si="0"/>
        <v>1139.549223</v>
      </c>
      <c r="D30" s="254">
        <v>1139.549223</v>
      </c>
      <c r="E30" s="254">
        <v>1139.549223</v>
      </c>
      <c r="F30" s="254"/>
      <c r="G30" s="254"/>
    </row>
    <row r="31" s="244" customFormat="1" ht="20.35" customHeight="1" spans="1:7">
      <c r="A31" s="253" t="s">
        <v>1442</v>
      </c>
      <c r="B31" s="253" t="s">
        <v>1909</v>
      </c>
      <c r="C31" s="251">
        <f t="shared" si="0"/>
        <v>2216.333762</v>
      </c>
      <c r="D31" s="254">
        <v>2216.333762</v>
      </c>
      <c r="E31" s="254">
        <v>2216.333762</v>
      </c>
      <c r="F31" s="254"/>
      <c r="G31" s="254"/>
    </row>
    <row r="32" s="244" customFormat="1" ht="20.35" customHeight="1" spans="1:7">
      <c r="A32" s="253" t="s">
        <v>1444</v>
      </c>
      <c r="B32" s="253" t="s">
        <v>1910</v>
      </c>
      <c r="C32" s="251">
        <f t="shared" si="0"/>
        <v>303.244722</v>
      </c>
      <c r="D32" s="254">
        <v>303.244722</v>
      </c>
      <c r="E32" s="254">
        <v>303.244722</v>
      </c>
      <c r="F32" s="254"/>
      <c r="G32" s="254"/>
    </row>
    <row r="33" s="244" customFormat="1" ht="20.35" customHeight="1" spans="1:7">
      <c r="A33" s="253" t="s">
        <v>1446</v>
      </c>
      <c r="B33" s="253" t="s">
        <v>1911</v>
      </c>
      <c r="C33" s="251">
        <f t="shared" si="0"/>
        <v>2430.852966</v>
      </c>
      <c r="D33" s="254">
        <v>2430.852966</v>
      </c>
      <c r="E33" s="254">
        <v>2261.852966</v>
      </c>
      <c r="F33" s="254">
        <v>169</v>
      </c>
      <c r="G33" s="254"/>
    </row>
    <row r="34" s="244" customFormat="1" ht="20.35" customHeight="1" spans="1:7">
      <c r="A34" s="253" t="s">
        <v>1448</v>
      </c>
      <c r="B34" s="253" t="s">
        <v>1912</v>
      </c>
      <c r="C34" s="251">
        <f t="shared" si="0"/>
        <v>576.244299</v>
      </c>
      <c r="D34" s="254">
        <v>576.244299</v>
      </c>
      <c r="E34" s="254">
        <v>576.244299</v>
      </c>
      <c r="F34" s="254"/>
      <c r="G34" s="254"/>
    </row>
    <row r="35" s="244" customFormat="1" ht="20.35" customHeight="1" spans="1:7">
      <c r="A35" s="253" t="s">
        <v>1450</v>
      </c>
      <c r="B35" s="253" t="s">
        <v>1913</v>
      </c>
      <c r="C35" s="251">
        <f t="shared" si="0"/>
        <v>181.920468</v>
      </c>
      <c r="D35" s="254">
        <v>181.920468</v>
      </c>
      <c r="E35" s="254">
        <v>181.920468</v>
      </c>
      <c r="F35" s="254"/>
      <c r="G35" s="254"/>
    </row>
    <row r="36" s="244" customFormat="1" ht="20.35" customHeight="1" spans="1:7">
      <c r="A36" s="253" t="s">
        <v>1452</v>
      </c>
      <c r="B36" s="253" t="s">
        <v>1914</v>
      </c>
      <c r="C36" s="251">
        <f t="shared" si="0"/>
        <v>452.501548</v>
      </c>
      <c r="D36" s="254">
        <v>452.501548</v>
      </c>
      <c r="E36" s="254">
        <v>452.501548</v>
      </c>
      <c r="F36" s="254"/>
      <c r="G36" s="254"/>
    </row>
    <row r="37" s="244" customFormat="1" ht="20.35" customHeight="1" spans="1:7">
      <c r="A37" s="253" t="s">
        <v>1454</v>
      </c>
      <c r="B37" s="253" t="s">
        <v>1915</v>
      </c>
      <c r="C37" s="251">
        <f t="shared" si="0"/>
        <v>182.089858</v>
      </c>
      <c r="D37" s="254">
        <v>182.089858</v>
      </c>
      <c r="E37" s="254">
        <v>182.089858</v>
      </c>
      <c r="F37" s="254"/>
      <c r="G37" s="254"/>
    </row>
    <row r="38" s="244" customFormat="1" ht="20.35" customHeight="1" spans="1:7">
      <c r="A38" s="253" t="s">
        <v>1456</v>
      </c>
      <c r="B38" s="253" t="s">
        <v>1916</v>
      </c>
      <c r="C38" s="251">
        <f t="shared" si="0"/>
        <v>188.961209</v>
      </c>
      <c r="D38" s="254">
        <v>188.961209</v>
      </c>
      <c r="E38" s="254">
        <v>188.961209</v>
      </c>
      <c r="F38" s="254"/>
      <c r="G38" s="254"/>
    </row>
    <row r="39" s="244" customFormat="1" ht="20.35" customHeight="1" spans="1:7">
      <c r="A39" s="253" t="s">
        <v>1458</v>
      </c>
      <c r="B39" s="253" t="s">
        <v>1917</v>
      </c>
      <c r="C39" s="251">
        <f t="shared" si="0"/>
        <v>357.387787</v>
      </c>
      <c r="D39" s="254">
        <v>357.387787</v>
      </c>
      <c r="E39" s="254">
        <v>357.387787</v>
      </c>
      <c r="F39" s="254"/>
      <c r="G39" s="254"/>
    </row>
    <row r="40" s="244" customFormat="1" ht="20.35" customHeight="1" spans="1:7">
      <c r="A40" s="253" t="s">
        <v>1460</v>
      </c>
      <c r="B40" s="253" t="s">
        <v>1918</v>
      </c>
      <c r="C40" s="251">
        <f t="shared" si="0"/>
        <v>197.632428</v>
      </c>
      <c r="D40" s="254">
        <v>197.632428</v>
      </c>
      <c r="E40" s="254">
        <v>197.632428</v>
      </c>
      <c r="F40" s="254"/>
      <c r="G40" s="254"/>
    </row>
    <row r="41" s="244" customFormat="1" ht="20.35" customHeight="1" spans="1:7">
      <c r="A41" s="253" t="s">
        <v>1462</v>
      </c>
      <c r="B41" s="253" t="s">
        <v>1919</v>
      </c>
      <c r="C41" s="251">
        <f t="shared" si="0"/>
        <v>728.208469</v>
      </c>
      <c r="D41" s="254">
        <v>728.208469</v>
      </c>
      <c r="E41" s="254">
        <v>728.208469</v>
      </c>
      <c r="F41" s="254"/>
      <c r="G41" s="254"/>
    </row>
    <row r="42" s="244" customFormat="1" ht="20.35" customHeight="1" spans="1:7">
      <c r="A42" s="253" t="s">
        <v>1464</v>
      </c>
      <c r="B42" s="253" t="s">
        <v>1920</v>
      </c>
      <c r="C42" s="251">
        <f t="shared" si="0"/>
        <v>684.73417</v>
      </c>
      <c r="D42" s="254">
        <v>684.73417</v>
      </c>
      <c r="E42" s="254">
        <v>684.73417</v>
      </c>
      <c r="F42" s="254"/>
      <c r="G42" s="254"/>
    </row>
    <row r="43" s="244" customFormat="1" ht="20.35" customHeight="1" spans="1:7">
      <c r="A43" s="253" t="s">
        <v>1466</v>
      </c>
      <c r="B43" s="253" t="s">
        <v>1921</v>
      </c>
      <c r="C43" s="251">
        <f t="shared" si="0"/>
        <v>215.617061</v>
      </c>
      <c r="D43" s="254">
        <v>215.617061</v>
      </c>
      <c r="E43" s="254">
        <v>215.617061</v>
      </c>
      <c r="F43" s="254"/>
      <c r="G43" s="254"/>
    </row>
    <row r="44" s="244" customFormat="1" ht="20.35" customHeight="1" spans="1:7">
      <c r="A44" s="253" t="s">
        <v>1468</v>
      </c>
      <c r="B44" s="253" t="s">
        <v>1922</v>
      </c>
      <c r="C44" s="251">
        <f t="shared" si="0"/>
        <v>609.072637</v>
      </c>
      <c r="D44" s="254">
        <v>609.072637</v>
      </c>
      <c r="E44" s="254">
        <v>609.072637</v>
      </c>
      <c r="F44" s="254"/>
      <c r="G44" s="254"/>
    </row>
    <row r="45" s="244" customFormat="1" ht="20.35" customHeight="1" spans="1:7">
      <c r="A45" s="253" t="s">
        <v>1470</v>
      </c>
      <c r="B45" s="253" t="s">
        <v>1923</v>
      </c>
      <c r="C45" s="251">
        <f t="shared" si="0"/>
        <v>514.416974</v>
      </c>
      <c r="D45" s="254">
        <v>514.416974</v>
      </c>
      <c r="E45" s="254">
        <v>514.416974</v>
      </c>
      <c r="F45" s="254"/>
      <c r="G45" s="254"/>
    </row>
    <row r="46" s="244" customFormat="1" ht="20.35" customHeight="1" spans="1:7">
      <c r="A46" s="253" t="s">
        <v>1472</v>
      </c>
      <c r="B46" s="253" t="s">
        <v>1924</v>
      </c>
      <c r="C46" s="251">
        <f t="shared" si="0"/>
        <v>159.660734</v>
      </c>
      <c r="D46" s="254">
        <v>159.660734</v>
      </c>
      <c r="E46" s="254">
        <v>159.660734</v>
      </c>
      <c r="F46" s="254"/>
      <c r="G46" s="254"/>
    </row>
    <row r="47" s="244" customFormat="1" ht="20.35" customHeight="1" spans="1:7">
      <c r="A47" s="253" t="s">
        <v>1474</v>
      </c>
      <c r="B47" s="253" t="s">
        <v>1925</v>
      </c>
      <c r="C47" s="251">
        <f t="shared" si="0"/>
        <v>926.562446</v>
      </c>
      <c r="D47" s="254">
        <v>926.562446</v>
      </c>
      <c r="E47" s="254">
        <v>926.562446</v>
      </c>
      <c r="F47" s="254"/>
      <c r="G47" s="254"/>
    </row>
    <row r="48" s="244" customFormat="1" ht="20.35" customHeight="1" spans="1:7">
      <c r="A48" s="253" t="s">
        <v>1476</v>
      </c>
      <c r="B48" s="253" t="s">
        <v>1926</v>
      </c>
      <c r="C48" s="251">
        <f t="shared" si="0"/>
        <v>376.185094</v>
      </c>
      <c r="D48" s="254">
        <v>376.185094</v>
      </c>
      <c r="E48" s="254">
        <v>376.185094</v>
      </c>
      <c r="F48" s="254"/>
      <c r="G48" s="254"/>
    </row>
    <row r="49" s="244" customFormat="1" ht="20.35" customHeight="1" spans="1:7">
      <c r="A49" s="253" t="s">
        <v>1478</v>
      </c>
      <c r="B49" s="253" t="s">
        <v>1927</v>
      </c>
      <c r="C49" s="251">
        <f t="shared" si="0"/>
        <v>189.706094</v>
      </c>
      <c r="D49" s="254">
        <v>189.706094</v>
      </c>
      <c r="E49" s="254">
        <v>189.706094</v>
      </c>
      <c r="F49" s="254"/>
      <c r="G49" s="254"/>
    </row>
    <row r="50" s="244" customFormat="1" ht="20.35" customHeight="1" spans="1:7">
      <c r="A50" s="253" t="s">
        <v>1480</v>
      </c>
      <c r="B50" s="253" t="s">
        <v>1928</v>
      </c>
      <c r="C50" s="251">
        <f t="shared" si="0"/>
        <v>172.888714</v>
      </c>
      <c r="D50" s="254">
        <v>172.888714</v>
      </c>
      <c r="E50" s="254">
        <v>172.888714</v>
      </c>
      <c r="F50" s="254"/>
      <c r="G50" s="254"/>
    </row>
    <row r="51" s="244" customFormat="1" ht="20.35" customHeight="1" spans="1:7">
      <c r="A51" s="253" t="s">
        <v>1482</v>
      </c>
      <c r="B51" s="253" t="s">
        <v>1929</v>
      </c>
      <c r="C51" s="251">
        <f t="shared" si="0"/>
        <v>255.242455</v>
      </c>
      <c r="D51" s="254">
        <v>255.242455</v>
      </c>
      <c r="E51" s="254">
        <v>255.242455</v>
      </c>
      <c r="F51" s="254"/>
      <c r="G51" s="254"/>
    </row>
    <row r="52" s="244" customFormat="1" ht="20.35" customHeight="1" spans="1:7">
      <c r="A52" s="253" t="s">
        <v>1484</v>
      </c>
      <c r="B52" s="253" t="s">
        <v>1930</v>
      </c>
      <c r="C52" s="251">
        <f t="shared" si="0"/>
        <v>153.325576</v>
      </c>
      <c r="D52" s="254">
        <v>153.325576</v>
      </c>
      <c r="E52" s="254">
        <v>153.325576</v>
      </c>
      <c r="F52" s="254"/>
      <c r="G52" s="254"/>
    </row>
    <row r="53" s="244" customFormat="1" ht="20.35" customHeight="1" spans="1:7">
      <c r="A53" s="253" t="s">
        <v>1486</v>
      </c>
      <c r="B53" s="253" t="s">
        <v>1931</v>
      </c>
      <c r="C53" s="251">
        <f t="shared" si="0"/>
        <v>1027.507212</v>
      </c>
      <c r="D53" s="254">
        <v>1027.507212</v>
      </c>
      <c r="E53" s="254">
        <v>1027.507212</v>
      </c>
      <c r="F53" s="254"/>
      <c r="G53" s="254"/>
    </row>
    <row r="54" s="244" customFormat="1" ht="20.35" customHeight="1" spans="1:7">
      <c r="A54" s="253" t="s">
        <v>1488</v>
      </c>
      <c r="B54" s="253" t="s">
        <v>1932</v>
      </c>
      <c r="C54" s="251">
        <f t="shared" si="0"/>
        <v>1537.565664</v>
      </c>
      <c r="D54" s="254">
        <v>1537.565664</v>
      </c>
      <c r="E54" s="254">
        <v>1537.565664</v>
      </c>
      <c r="F54" s="254"/>
      <c r="G54" s="254"/>
    </row>
    <row r="55" s="244" customFormat="1" ht="20.35" customHeight="1" spans="1:7">
      <c r="A55" s="253" t="s">
        <v>1490</v>
      </c>
      <c r="B55" s="253" t="s">
        <v>1933</v>
      </c>
      <c r="C55" s="251">
        <f t="shared" si="0"/>
        <v>351.474161</v>
      </c>
      <c r="D55" s="254">
        <v>351.474161</v>
      </c>
      <c r="E55" s="254">
        <v>351.474161</v>
      </c>
      <c r="F55" s="254"/>
      <c r="G55" s="254"/>
    </row>
    <row r="56" s="244" customFormat="1" ht="20.35" customHeight="1" spans="1:7">
      <c r="A56" s="253" t="s">
        <v>1492</v>
      </c>
      <c r="B56" s="253" t="s">
        <v>1934</v>
      </c>
      <c r="C56" s="251">
        <f t="shared" si="0"/>
        <v>500.25182</v>
      </c>
      <c r="D56" s="254">
        <v>500.25182</v>
      </c>
      <c r="E56" s="254">
        <v>500.25182</v>
      </c>
      <c r="F56" s="254"/>
      <c r="G56" s="254"/>
    </row>
    <row r="57" s="244" customFormat="1" ht="20.35" customHeight="1" spans="1:7">
      <c r="A57" s="253" t="s">
        <v>1494</v>
      </c>
      <c r="B57" s="253" t="s">
        <v>1935</v>
      </c>
      <c r="C57" s="251">
        <f t="shared" si="0"/>
        <v>502.672387</v>
      </c>
      <c r="D57" s="254">
        <v>502.672387</v>
      </c>
      <c r="E57" s="254">
        <v>502.672387</v>
      </c>
      <c r="F57" s="254"/>
      <c r="G57" s="254"/>
    </row>
    <row r="58" s="244" customFormat="1" ht="20.35" customHeight="1" spans="1:7">
      <c r="A58" s="253" t="s">
        <v>1496</v>
      </c>
      <c r="B58" s="253" t="s">
        <v>1936</v>
      </c>
      <c r="C58" s="251">
        <f t="shared" si="0"/>
        <v>261.824654</v>
      </c>
      <c r="D58" s="254">
        <v>261.824654</v>
      </c>
      <c r="E58" s="254">
        <v>261.824654</v>
      </c>
      <c r="F58" s="254"/>
      <c r="G58" s="254"/>
    </row>
    <row r="59" s="244" customFormat="1" ht="20.35" customHeight="1" spans="1:7">
      <c r="A59" s="253" t="s">
        <v>1498</v>
      </c>
      <c r="B59" s="253" t="s">
        <v>1937</v>
      </c>
      <c r="C59" s="251">
        <f t="shared" si="0"/>
        <v>2208.286948</v>
      </c>
      <c r="D59" s="254">
        <v>2208.286948</v>
      </c>
      <c r="E59" s="254">
        <v>2208.286948</v>
      </c>
      <c r="F59" s="254"/>
      <c r="G59" s="254"/>
    </row>
    <row r="60" s="244" customFormat="1" ht="20.35" customHeight="1" spans="1:7">
      <c r="A60" s="253" t="s">
        <v>1500</v>
      </c>
      <c r="B60" s="253" t="s">
        <v>1938</v>
      </c>
      <c r="C60" s="251">
        <f t="shared" si="0"/>
        <v>1274.207874</v>
      </c>
      <c r="D60" s="254">
        <v>1274.207874</v>
      </c>
      <c r="E60" s="254">
        <v>1274.207874</v>
      </c>
      <c r="F60" s="254"/>
      <c r="G60" s="254"/>
    </row>
    <row r="61" s="244" customFormat="1" ht="20.35" customHeight="1" spans="1:7">
      <c r="A61" s="253" t="s">
        <v>1502</v>
      </c>
      <c r="B61" s="253" t="s">
        <v>1939</v>
      </c>
      <c r="C61" s="251">
        <f t="shared" si="0"/>
        <v>811.746599</v>
      </c>
      <c r="D61" s="254">
        <v>811.746599</v>
      </c>
      <c r="E61" s="254">
        <v>811.746599</v>
      </c>
      <c r="F61" s="254"/>
      <c r="G61" s="254"/>
    </row>
    <row r="62" s="244" customFormat="1" ht="20.35" customHeight="1" spans="1:7">
      <c r="A62" s="253" t="s">
        <v>1504</v>
      </c>
      <c r="B62" s="253" t="s">
        <v>1940</v>
      </c>
      <c r="C62" s="251">
        <f t="shared" si="0"/>
        <v>645.565721</v>
      </c>
      <c r="D62" s="254">
        <v>645.565721</v>
      </c>
      <c r="E62" s="254">
        <v>645.565721</v>
      </c>
      <c r="F62" s="254"/>
      <c r="G62" s="254"/>
    </row>
    <row r="63" s="244" customFormat="1" ht="20.35" customHeight="1" spans="1:7">
      <c r="A63" s="253" t="s">
        <v>1506</v>
      </c>
      <c r="B63" s="253" t="s">
        <v>1941</v>
      </c>
      <c r="C63" s="251">
        <f t="shared" si="0"/>
        <v>350.559091</v>
      </c>
      <c r="D63" s="254">
        <v>350.559091</v>
      </c>
      <c r="E63" s="254">
        <v>350.559091</v>
      </c>
      <c r="F63" s="254"/>
      <c r="G63" s="254"/>
    </row>
    <row r="64" s="244" customFormat="1" ht="20.35" customHeight="1" spans="1:7">
      <c r="A64" s="253" t="s">
        <v>1508</v>
      </c>
      <c r="B64" s="253" t="s">
        <v>1942</v>
      </c>
      <c r="C64" s="251">
        <f t="shared" si="0"/>
        <v>222.653052</v>
      </c>
      <c r="D64" s="254">
        <v>222.653052</v>
      </c>
      <c r="E64" s="254">
        <v>222.653052</v>
      </c>
      <c r="F64" s="254"/>
      <c r="G64" s="254"/>
    </row>
    <row r="65" s="244" customFormat="1" ht="20.35" customHeight="1" spans="1:7">
      <c r="A65" s="253" t="s">
        <v>1510</v>
      </c>
      <c r="B65" s="253" t="s">
        <v>1943</v>
      </c>
      <c r="C65" s="251">
        <f t="shared" si="0"/>
        <v>157.794468</v>
      </c>
      <c r="D65" s="254">
        <v>157.794468</v>
      </c>
      <c r="E65" s="254">
        <v>157.794468</v>
      </c>
      <c r="F65" s="254"/>
      <c r="G65" s="254"/>
    </row>
    <row r="66" s="244" customFormat="1" ht="20.35" customHeight="1" spans="1:7">
      <c r="A66" s="253" t="s">
        <v>1512</v>
      </c>
      <c r="B66" s="253" t="s">
        <v>1944</v>
      </c>
      <c r="C66" s="251">
        <f t="shared" si="0"/>
        <v>122.698704</v>
      </c>
      <c r="D66" s="254">
        <v>122.698704</v>
      </c>
      <c r="E66" s="254">
        <v>122.698704</v>
      </c>
      <c r="F66" s="254"/>
      <c r="G66" s="254"/>
    </row>
    <row r="67" s="244" customFormat="1" ht="20.35" customHeight="1" spans="1:7">
      <c r="A67" s="253" t="s">
        <v>1514</v>
      </c>
      <c r="B67" s="253" t="s">
        <v>1945</v>
      </c>
      <c r="C67" s="251">
        <f t="shared" si="0"/>
        <v>46.592532</v>
      </c>
      <c r="D67" s="254">
        <v>46.592532</v>
      </c>
      <c r="E67" s="254">
        <v>46.592532</v>
      </c>
      <c r="F67" s="254"/>
      <c r="G67" s="254"/>
    </row>
    <row r="68" s="244" customFormat="1" ht="20.35" customHeight="1" spans="1:7">
      <c r="A68" s="253" t="s">
        <v>1516</v>
      </c>
      <c r="B68" s="253" t="s">
        <v>1946</v>
      </c>
      <c r="C68" s="251">
        <f t="shared" si="0"/>
        <v>421.074632</v>
      </c>
      <c r="D68" s="254">
        <v>421.074632</v>
      </c>
      <c r="E68" s="254">
        <v>421.074632</v>
      </c>
      <c r="F68" s="254"/>
      <c r="G68" s="254"/>
    </row>
    <row r="69" s="244" customFormat="1" ht="20.35" customHeight="1" spans="1:7">
      <c r="A69" s="253" t="s">
        <v>1518</v>
      </c>
      <c r="B69" s="253" t="s">
        <v>1947</v>
      </c>
      <c r="C69" s="251">
        <f t="shared" si="0"/>
        <v>928.832475</v>
      </c>
      <c r="D69" s="254">
        <v>928.832475</v>
      </c>
      <c r="E69" s="254">
        <v>928.832475</v>
      </c>
      <c r="F69" s="254"/>
      <c r="G69" s="254"/>
    </row>
    <row r="70" s="244" customFormat="1" ht="20.35" customHeight="1" spans="1:7">
      <c r="A70" s="253" t="s">
        <v>1520</v>
      </c>
      <c r="B70" s="253" t="s">
        <v>1948</v>
      </c>
      <c r="C70" s="251">
        <f t="shared" si="0"/>
        <v>265.927357</v>
      </c>
      <c r="D70" s="254">
        <v>265.927357</v>
      </c>
      <c r="E70" s="254">
        <v>265.927357</v>
      </c>
      <c r="F70" s="254"/>
      <c r="G70" s="254"/>
    </row>
    <row r="71" s="244" customFormat="1" ht="20.35" customHeight="1" spans="1:7">
      <c r="A71" s="253" t="s">
        <v>1522</v>
      </c>
      <c r="B71" s="253" t="s">
        <v>1949</v>
      </c>
      <c r="C71" s="251">
        <f t="shared" ref="C71:C134" si="1">D71+G71</f>
        <v>2770.303374</v>
      </c>
      <c r="D71" s="254">
        <v>2770.303374</v>
      </c>
      <c r="E71" s="254">
        <v>2770.303374</v>
      </c>
      <c r="F71" s="254"/>
      <c r="G71" s="254"/>
    </row>
    <row r="72" s="244" customFormat="1" ht="20.35" customHeight="1" spans="1:7">
      <c r="A72" s="253" t="s">
        <v>1524</v>
      </c>
      <c r="B72" s="253" t="s">
        <v>1950</v>
      </c>
      <c r="C72" s="251">
        <f t="shared" si="1"/>
        <v>1035.099244</v>
      </c>
      <c r="D72" s="254">
        <v>1035.099244</v>
      </c>
      <c r="E72" s="254">
        <v>1035.099244</v>
      </c>
      <c r="F72" s="254"/>
      <c r="G72" s="254"/>
    </row>
    <row r="73" s="244" customFormat="1" ht="20.35" customHeight="1" spans="1:7">
      <c r="A73" s="253" t="s">
        <v>1526</v>
      </c>
      <c r="B73" s="253" t="s">
        <v>1951</v>
      </c>
      <c r="C73" s="251">
        <f t="shared" si="1"/>
        <v>1110.655237</v>
      </c>
      <c r="D73" s="254">
        <v>1110.655237</v>
      </c>
      <c r="E73" s="254">
        <v>1110.655237</v>
      </c>
      <c r="F73" s="254"/>
      <c r="G73" s="254"/>
    </row>
    <row r="74" s="244" customFormat="1" ht="20.35" customHeight="1" spans="1:7">
      <c r="A74" s="253" t="s">
        <v>1528</v>
      </c>
      <c r="B74" s="253" t="s">
        <v>1952</v>
      </c>
      <c r="C74" s="251">
        <f t="shared" si="1"/>
        <v>1847.063504</v>
      </c>
      <c r="D74" s="254">
        <v>1847.063504</v>
      </c>
      <c r="E74" s="254">
        <v>1847.063504</v>
      </c>
      <c r="F74" s="254"/>
      <c r="G74" s="254"/>
    </row>
    <row r="75" s="244" customFormat="1" ht="20.35" customHeight="1" spans="1:7">
      <c r="A75" s="253" t="s">
        <v>1530</v>
      </c>
      <c r="B75" s="253" t="s">
        <v>1953</v>
      </c>
      <c r="C75" s="251">
        <f t="shared" si="1"/>
        <v>200.971331</v>
      </c>
      <c r="D75" s="254">
        <v>200.971331</v>
      </c>
      <c r="E75" s="254">
        <v>200.971331</v>
      </c>
      <c r="F75" s="254"/>
      <c r="G75" s="254"/>
    </row>
    <row r="76" s="244" customFormat="1" ht="20.35" customHeight="1" spans="1:7">
      <c r="A76" s="253" t="s">
        <v>1532</v>
      </c>
      <c r="B76" s="253" t="s">
        <v>1954</v>
      </c>
      <c r="C76" s="251">
        <f t="shared" si="1"/>
        <v>697.358479</v>
      </c>
      <c r="D76" s="254">
        <v>697.358479</v>
      </c>
      <c r="E76" s="254">
        <v>697.358479</v>
      </c>
      <c r="F76" s="254"/>
      <c r="G76" s="254"/>
    </row>
    <row r="77" s="244" customFormat="1" ht="20.35" customHeight="1" spans="1:7">
      <c r="A77" s="253" t="s">
        <v>1534</v>
      </c>
      <c r="B77" s="253" t="s">
        <v>1955</v>
      </c>
      <c r="C77" s="251">
        <f t="shared" si="1"/>
        <v>549.24115</v>
      </c>
      <c r="D77" s="254">
        <v>549.24115</v>
      </c>
      <c r="E77" s="254">
        <v>549.24115</v>
      </c>
      <c r="F77" s="254"/>
      <c r="G77" s="254"/>
    </row>
    <row r="78" s="244" customFormat="1" ht="20.35" customHeight="1" spans="1:7">
      <c r="A78" s="253" t="s">
        <v>1536</v>
      </c>
      <c r="B78" s="253" t="s">
        <v>1956</v>
      </c>
      <c r="C78" s="251">
        <f t="shared" si="1"/>
        <v>1230.360301</v>
      </c>
      <c r="D78" s="254">
        <v>1230.360301</v>
      </c>
      <c r="E78" s="254">
        <v>1230.360301</v>
      </c>
      <c r="F78" s="254"/>
      <c r="G78" s="254"/>
    </row>
    <row r="79" s="244" customFormat="1" ht="20.35" customHeight="1" spans="1:7">
      <c r="A79" s="253" t="s">
        <v>1538</v>
      </c>
      <c r="B79" s="253" t="s">
        <v>1957</v>
      </c>
      <c r="C79" s="251">
        <f t="shared" si="1"/>
        <v>231.836515</v>
      </c>
      <c r="D79" s="254">
        <v>231.836515</v>
      </c>
      <c r="E79" s="254">
        <v>231.836515</v>
      </c>
      <c r="F79" s="254"/>
      <c r="G79" s="254"/>
    </row>
    <row r="80" s="244" customFormat="1" ht="20.35" customHeight="1" spans="1:7">
      <c r="A80" s="253" t="s">
        <v>1540</v>
      </c>
      <c r="B80" s="253" t="s">
        <v>1958</v>
      </c>
      <c r="C80" s="251">
        <f t="shared" si="1"/>
        <v>805.73498</v>
      </c>
      <c r="D80" s="254">
        <v>805.73498</v>
      </c>
      <c r="E80" s="254">
        <v>805.73498</v>
      </c>
      <c r="F80" s="254"/>
      <c r="G80" s="254"/>
    </row>
    <row r="81" s="244" customFormat="1" ht="20.35" customHeight="1" spans="1:7">
      <c r="A81" s="253" t="s">
        <v>1542</v>
      </c>
      <c r="B81" s="253" t="s">
        <v>1959</v>
      </c>
      <c r="C81" s="251">
        <f t="shared" si="1"/>
        <v>245.735191</v>
      </c>
      <c r="D81" s="254">
        <v>245.735191</v>
      </c>
      <c r="E81" s="254">
        <v>245.735191</v>
      </c>
      <c r="F81" s="254"/>
      <c r="G81" s="254"/>
    </row>
    <row r="82" s="244" customFormat="1" ht="20.35" customHeight="1" spans="1:7">
      <c r="A82" s="253" t="s">
        <v>1544</v>
      </c>
      <c r="B82" s="253" t="s">
        <v>1960</v>
      </c>
      <c r="C82" s="251">
        <f t="shared" si="1"/>
        <v>502.291756</v>
      </c>
      <c r="D82" s="254">
        <v>502.291756</v>
      </c>
      <c r="E82" s="254">
        <v>502.291756</v>
      </c>
      <c r="F82" s="254"/>
      <c r="G82" s="254"/>
    </row>
    <row r="83" s="244" customFormat="1" ht="20.35" customHeight="1" spans="1:7">
      <c r="A83" s="253" t="s">
        <v>1546</v>
      </c>
      <c r="B83" s="253" t="s">
        <v>1961</v>
      </c>
      <c r="C83" s="251">
        <f t="shared" si="1"/>
        <v>353.760819</v>
      </c>
      <c r="D83" s="254">
        <v>353.760819</v>
      </c>
      <c r="E83" s="254">
        <v>353.760819</v>
      </c>
      <c r="F83" s="254"/>
      <c r="G83" s="254"/>
    </row>
    <row r="84" s="244" customFormat="1" ht="20.35" customHeight="1" spans="1:7">
      <c r="A84" s="253" t="s">
        <v>1548</v>
      </c>
      <c r="B84" s="253" t="s">
        <v>1962</v>
      </c>
      <c r="C84" s="251">
        <f t="shared" si="1"/>
        <v>509.671756</v>
      </c>
      <c r="D84" s="254">
        <v>509.671756</v>
      </c>
      <c r="E84" s="254">
        <v>472.671756</v>
      </c>
      <c r="F84" s="254">
        <v>37</v>
      </c>
      <c r="G84" s="254"/>
    </row>
    <row r="85" s="244" customFormat="1" ht="20.35" customHeight="1" spans="1:7">
      <c r="A85" s="253" t="s">
        <v>1550</v>
      </c>
      <c r="B85" s="253" t="s">
        <v>1963</v>
      </c>
      <c r="C85" s="251">
        <f t="shared" si="1"/>
        <v>169.409526</v>
      </c>
      <c r="D85" s="254">
        <v>169.409526</v>
      </c>
      <c r="E85" s="254">
        <v>155.409526</v>
      </c>
      <c r="F85" s="254">
        <v>14</v>
      </c>
      <c r="G85" s="254"/>
    </row>
    <row r="86" s="244" customFormat="1" ht="20.35" customHeight="1" spans="1:7">
      <c r="A86" s="253" t="s">
        <v>1552</v>
      </c>
      <c r="B86" s="253" t="s">
        <v>1964</v>
      </c>
      <c r="C86" s="251">
        <f t="shared" si="1"/>
        <v>659.781023</v>
      </c>
      <c r="D86" s="254">
        <v>659.781023</v>
      </c>
      <c r="E86" s="254">
        <v>659.781023</v>
      </c>
      <c r="F86" s="254"/>
      <c r="G86" s="254"/>
    </row>
    <row r="87" s="244" customFormat="1" ht="20.35" customHeight="1" spans="1:7">
      <c r="A87" s="253" t="s">
        <v>1554</v>
      </c>
      <c r="B87" s="253" t="s">
        <v>1965</v>
      </c>
      <c r="C87" s="251">
        <f t="shared" si="1"/>
        <v>170.879622</v>
      </c>
      <c r="D87" s="254">
        <v>170.879622</v>
      </c>
      <c r="E87" s="254">
        <v>170.879622</v>
      </c>
      <c r="F87" s="254"/>
      <c r="G87" s="254"/>
    </row>
    <row r="88" s="244" customFormat="1" ht="20.35" customHeight="1" spans="1:7">
      <c r="A88" s="253" t="s">
        <v>1556</v>
      </c>
      <c r="B88" s="253" t="s">
        <v>1966</v>
      </c>
      <c r="C88" s="251">
        <f t="shared" si="1"/>
        <v>127.873961</v>
      </c>
      <c r="D88" s="254">
        <v>127.873961</v>
      </c>
      <c r="E88" s="254">
        <v>127.873961</v>
      </c>
      <c r="F88" s="254"/>
      <c r="G88" s="254"/>
    </row>
    <row r="89" s="244" customFormat="1" ht="20.35" customHeight="1" spans="1:7">
      <c r="A89" s="253" t="s">
        <v>1558</v>
      </c>
      <c r="B89" s="253" t="s">
        <v>1967</v>
      </c>
      <c r="C89" s="251">
        <f t="shared" si="1"/>
        <v>93.457068</v>
      </c>
      <c r="D89" s="254">
        <v>93.457068</v>
      </c>
      <c r="E89" s="254">
        <v>93.457068</v>
      </c>
      <c r="F89" s="254"/>
      <c r="G89" s="254"/>
    </row>
    <row r="90" s="244" customFormat="1" ht="20.35" customHeight="1" spans="1:7">
      <c r="A90" s="253" t="s">
        <v>1560</v>
      </c>
      <c r="B90" s="253" t="s">
        <v>1968</v>
      </c>
      <c r="C90" s="251">
        <f t="shared" si="1"/>
        <v>110.91217</v>
      </c>
      <c r="D90" s="254">
        <v>110.91217</v>
      </c>
      <c r="E90" s="254">
        <v>110.91217</v>
      </c>
      <c r="F90" s="254"/>
      <c r="G90" s="254"/>
    </row>
    <row r="91" s="244" customFormat="1" ht="20.35" customHeight="1" spans="1:7">
      <c r="A91" s="253" t="s">
        <v>1562</v>
      </c>
      <c r="B91" s="253" t="s">
        <v>1969</v>
      </c>
      <c r="C91" s="251">
        <f t="shared" si="1"/>
        <v>640.677265</v>
      </c>
      <c r="D91" s="254">
        <v>640.677265</v>
      </c>
      <c r="E91" s="254">
        <v>640.677265</v>
      </c>
      <c r="F91" s="254"/>
      <c r="G91" s="254"/>
    </row>
    <row r="92" s="244" customFormat="1" ht="20.35" customHeight="1" spans="1:7">
      <c r="A92" s="253" t="s">
        <v>1564</v>
      </c>
      <c r="B92" s="253" t="s">
        <v>1970</v>
      </c>
      <c r="C92" s="251">
        <f t="shared" si="1"/>
        <v>849.646493</v>
      </c>
      <c r="D92" s="254">
        <v>849.646493</v>
      </c>
      <c r="E92" s="254">
        <v>849.646493</v>
      </c>
      <c r="F92" s="254"/>
      <c r="G92" s="254"/>
    </row>
    <row r="93" s="244" customFormat="1" ht="20.35" customHeight="1" spans="1:7">
      <c r="A93" s="253" t="s">
        <v>1566</v>
      </c>
      <c r="B93" s="253" t="s">
        <v>1971</v>
      </c>
      <c r="C93" s="251">
        <f t="shared" si="1"/>
        <v>586.066547</v>
      </c>
      <c r="D93" s="254">
        <v>586.066547</v>
      </c>
      <c r="E93" s="254">
        <v>586.066547</v>
      </c>
      <c r="F93" s="254"/>
      <c r="G93" s="254"/>
    </row>
    <row r="94" s="244" customFormat="1" ht="20.35" customHeight="1" spans="1:7">
      <c r="A94" s="253" t="s">
        <v>1568</v>
      </c>
      <c r="B94" s="253" t="s">
        <v>1972</v>
      </c>
      <c r="C94" s="251">
        <f t="shared" si="1"/>
        <v>247.831418</v>
      </c>
      <c r="D94" s="254">
        <v>247.831418</v>
      </c>
      <c r="E94" s="254">
        <v>247.831418</v>
      </c>
      <c r="F94" s="254"/>
      <c r="G94" s="254"/>
    </row>
    <row r="95" s="244" customFormat="1" ht="20.35" customHeight="1" spans="1:7">
      <c r="A95" s="253" t="s">
        <v>1570</v>
      </c>
      <c r="B95" s="253" t="s">
        <v>1973</v>
      </c>
      <c r="C95" s="251">
        <f t="shared" si="1"/>
        <v>738.530931</v>
      </c>
      <c r="D95" s="254">
        <v>738.530931</v>
      </c>
      <c r="E95" s="254">
        <v>738.530931</v>
      </c>
      <c r="F95" s="254"/>
      <c r="G95" s="254"/>
    </row>
    <row r="96" s="244" customFormat="1" ht="20.35" customHeight="1" spans="1:7">
      <c r="A96" s="253" t="s">
        <v>1572</v>
      </c>
      <c r="B96" s="253" t="s">
        <v>1974</v>
      </c>
      <c r="C96" s="251">
        <f t="shared" si="1"/>
        <v>348.671971</v>
      </c>
      <c r="D96" s="254">
        <v>348.671971</v>
      </c>
      <c r="E96" s="254">
        <v>348.671971</v>
      </c>
      <c r="F96" s="254"/>
      <c r="G96" s="254"/>
    </row>
    <row r="97" s="244" customFormat="1" ht="20.35" customHeight="1" spans="1:7">
      <c r="A97" s="253" t="s">
        <v>1574</v>
      </c>
      <c r="B97" s="253" t="s">
        <v>1975</v>
      </c>
      <c r="C97" s="251">
        <f t="shared" si="1"/>
        <v>291.065767</v>
      </c>
      <c r="D97" s="254">
        <v>291.065767</v>
      </c>
      <c r="E97" s="254">
        <v>291.065767</v>
      </c>
      <c r="F97" s="254"/>
      <c r="G97" s="254"/>
    </row>
    <row r="98" s="244" customFormat="1" ht="20.35" customHeight="1" spans="1:7">
      <c r="A98" s="253" t="s">
        <v>1576</v>
      </c>
      <c r="B98" s="253" t="s">
        <v>1976</v>
      </c>
      <c r="C98" s="251">
        <f t="shared" si="1"/>
        <v>161.367578</v>
      </c>
      <c r="D98" s="254">
        <v>161.367578</v>
      </c>
      <c r="E98" s="254">
        <v>161.367578</v>
      </c>
      <c r="F98" s="254"/>
      <c r="G98" s="254"/>
    </row>
    <row r="99" s="244" customFormat="1" ht="20.35" customHeight="1" spans="1:7">
      <c r="A99" s="253" t="s">
        <v>1578</v>
      </c>
      <c r="B99" s="253" t="s">
        <v>1977</v>
      </c>
      <c r="C99" s="251">
        <f t="shared" si="1"/>
        <v>475.572519</v>
      </c>
      <c r="D99" s="254">
        <v>475.572519</v>
      </c>
      <c r="E99" s="254">
        <v>475.572519</v>
      </c>
      <c r="F99" s="254"/>
      <c r="G99" s="254"/>
    </row>
    <row r="100" s="244" customFormat="1" ht="20.35" customHeight="1" spans="1:7">
      <c r="A100" s="253" t="s">
        <v>1580</v>
      </c>
      <c r="B100" s="253" t="s">
        <v>1978</v>
      </c>
      <c r="C100" s="251">
        <f t="shared" si="1"/>
        <v>170.585184</v>
      </c>
      <c r="D100" s="254">
        <v>170.585184</v>
      </c>
      <c r="E100" s="254">
        <v>170.585184</v>
      </c>
      <c r="F100" s="254"/>
      <c r="G100" s="254"/>
    </row>
    <row r="101" s="244" customFormat="1" ht="20.35" customHeight="1" spans="1:7">
      <c r="A101" s="253" t="s">
        <v>1582</v>
      </c>
      <c r="B101" s="253" t="s">
        <v>1979</v>
      </c>
      <c r="C101" s="251">
        <f t="shared" si="1"/>
        <v>174.679702</v>
      </c>
      <c r="D101" s="254">
        <v>174.679702</v>
      </c>
      <c r="E101" s="254">
        <v>174.679702</v>
      </c>
      <c r="F101" s="254"/>
      <c r="G101" s="254"/>
    </row>
    <row r="102" s="244" customFormat="1" ht="20.35" customHeight="1" spans="1:7">
      <c r="A102" s="253" t="s">
        <v>1584</v>
      </c>
      <c r="B102" s="253" t="s">
        <v>1980</v>
      </c>
      <c r="C102" s="251">
        <f t="shared" si="1"/>
        <v>262.025995</v>
      </c>
      <c r="D102" s="254">
        <v>262.025995</v>
      </c>
      <c r="E102" s="254">
        <v>262.025995</v>
      </c>
      <c r="F102" s="254"/>
      <c r="G102" s="254"/>
    </row>
    <row r="103" s="244" customFormat="1" ht="20.35" customHeight="1" spans="1:7">
      <c r="A103" s="253" t="s">
        <v>1586</v>
      </c>
      <c r="B103" s="253" t="s">
        <v>1981</v>
      </c>
      <c r="C103" s="251">
        <f t="shared" si="1"/>
        <v>107.68548</v>
      </c>
      <c r="D103" s="254">
        <v>107.68548</v>
      </c>
      <c r="E103" s="254">
        <v>107.68548</v>
      </c>
      <c r="F103" s="254"/>
      <c r="G103" s="254"/>
    </row>
    <row r="104" s="244" customFormat="1" ht="20.35" customHeight="1" spans="1:7">
      <c r="A104" s="253" t="s">
        <v>1588</v>
      </c>
      <c r="B104" s="253" t="s">
        <v>1982</v>
      </c>
      <c r="C104" s="251">
        <f t="shared" si="1"/>
        <v>155.145518</v>
      </c>
      <c r="D104" s="254">
        <v>155.145518</v>
      </c>
      <c r="E104" s="254">
        <v>155.145518</v>
      </c>
      <c r="F104" s="254"/>
      <c r="G104" s="254"/>
    </row>
    <row r="105" s="244" customFormat="1" ht="20.35" customHeight="1" spans="1:7">
      <c r="A105" s="253" t="s">
        <v>1590</v>
      </c>
      <c r="B105" s="253" t="s">
        <v>1983</v>
      </c>
      <c r="C105" s="251">
        <f t="shared" si="1"/>
        <v>975.292628</v>
      </c>
      <c r="D105" s="254">
        <v>975.292628</v>
      </c>
      <c r="E105" s="254">
        <v>975.292628</v>
      </c>
      <c r="F105" s="254"/>
      <c r="G105" s="254"/>
    </row>
    <row r="106" s="244" customFormat="1" ht="20.35" customHeight="1" spans="1:7">
      <c r="A106" s="253" t="s">
        <v>1592</v>
      </c>
      <c r="B106" s="253" t="s">
        <v>1984</v>
      </c>
      <c r="C106" s="251">
        <f t="shared" si="1"/>
        <v>450.644059</v>
      </c>
      <c r="D106" s="254">
        <v>450.644059</v>
      </c>
      <c r="E106" s="254">
        <v>450.644059</v>
      </c>
      <c r="F106" s="254"/>
      <c r="G106" s="254"/>
    </row>
    <row r="107" s="244" customFormat="1" ht="20.35" customHeight="1" spans="1:7">
      <c r="A107" s="253" t="s">
        <v>1594</v>
      </c>
      <c r="B107" s="253" t="s">
        <v>1985</v>
      </c>
      <c r="C107" s="251">
        <f t="shared" si="1"/>
        <v>122.897729</v>
      </c>
      <c r="D107" s="254">
        <v>122.897729</v>
      </c>
      <c r="E107" s="254">
        <v>122.897729</v>
      </c>
      <c r="F107" s="254"/>
      <c r="G107" s="254"/>
    </row>
    <row r="108" s="244" customFormat="1" ht="20.35" customHeight="1" spans="1:7">
      <c r="A108" s="253" t="s">
        <v>1596</v>
      </c>
      <c r="B108" s="253" t="s">
        <v>1986</v>
      </c>
      <c r="C108" s="251">
        <f t="shared" si="1"/>
        <v>117.69786</v>
      </c>
      <c r="D108" s="254">
        <v>117.69786</v>
      </c>
      <c r="E108" s="254">
        <v>117.69786</v>
      </c>
      <c r="F108" s="254"/>
      <c r="G108" s="254"/>
    </row>
    <row r="109" s="244" customFormat="1" ht="20.35" customHeight="1" spans="1:7">
      <c r="A109" s="253" t="s">
        <v>1598</v>
      </c>
      <c r="B109" s="253" t="s">
        <v>1987</v>
      </c>
      <c r="C109" s="251">
        <f t="shared" si="1"/>
        <v>146.235017</v>
      </c>
      <c r="D109" s="254">
        <v>146.235017</v>
      </c>
      <c r="E109" s="254">
        <v>146.235017</v>
      </c>
      <c r="F109" s="254"/>
      <c r="G109" s="254"/>
    </row>
    <row r="110" s="244" customFormat="1" ht="20.35" customHeight="1" spans="1:7">
      <c r="A110" s="253" t="s">
        <v>1600</v>
      </c>
      <c r="B110" s="253" t="s">
        <v>1988</v>
      </c>
      <c r="C110" s="251">
        <f t="shared" si="1"/>
        <v>396.408425</v>
      </c>
      <c r="D110" s="254">
        <v>396.408425</v>
      </c>
      <c r="E110" s="254">
        <v>396.408425</v>
      </c>
      <c r="F110" s="254"/>
      <c r="G110" s="254"/>
    </row>
    <row r="111" s="244" customFormat="1" ht="20.35" customHeight="1" spans="1:7">
      <c r="A111" s="253" t="s">
        <v>1602</v>
      </c>
      <c r="B111" s="253" t="s">
        <v>1989</v>
      </c>
      <c r="C111" s="251">
        <f t="shared" si="1"/>
        <v>144.081216</v>
      </c>
      <c r="D111" s="254">
        <v>144.081216</v>
      </c>
      <c r="E111" s="254">
        <v>144.081216</v>
      </c>
      <c r="F111" s="254"/>
      <c r="G111" s="254"/>
    </row>
    <row r="112" s="244" customFormat="1" ht="20.35" customHeight="1" spans="1:7">
      <c r="A112" s="253" t="s">
        <v>1604</v>
      </c>
      <c r="B112" s="253" t="s">
        <v>1990</v>
      </c>
      <c r="C112" s="251">
        <f t="shared" si="1"/>
        <v>112.08702</v>
      </c>
      <c r="D112" s="254">
        <v>112.08702</v>
      </c>
      <c r="E112" s="254">
        <v>112.08702</v>
      </c>
      <c r="F112" s="254"/>
      <c r="G112" s="254"/>
    </row>
    <row r="113" s="244" customFormat="1" ht="20.35" customHeight="1" spans="1:7">
      <c r="A113" s="253" t="s">
        <v>1606</v>
      </c>
      <c r="B113" s="253" t="s">
        <v>1991</v>
      </c>
      <c r="C113" s="251">
        <f t="shared" si="1"/>
        <v>139.7745</v>
      </c>
      <c r="D113" s="254">
        <v>139.7745</v>
      </c>
      <c r="E113" s="254">
        <v>139.7745</v>
      </c>
      <c r="F113" s="254"/>
      <c r="G113" s="254"/>
    </row>
    <row r="114" s="244" customFormat="1" ht="20.35" customHeight="1" spans="1:7">
      <c r="A114" s="253" t="s">
        <v>1608</v>
      </c>
      <c r="B114" s="253" t="s">
        <v>1992</v>
      </c>
      <c r="C114" s="251">
        <f t="shared" si="1"/>
        <v>97.249762</v>
      </c>
      <c r="D114" s="254">
        <v>97.249762</v>
      </c>
      <c r="E114" s="254">
        <v>97.249762</v>
      </c>
      <c r="F114" s="254"/>
      <c r="G114" s="254"/>
    </row>
    <row r="115" s="244" customFormat="1" ht="20.35" customHeight="1" spans="1:7">
      <c r="A115" s="253" t="s">
        <v>1610</v>
      </c>
      <c r="B115" s="253" t="s">
        <v>1993</v>
      </c>
      <c r="C115" s="251">
        <f t="shared" si="1"/>
        <v>353.586602</v>
      </c>
      <c r="D115" s="254">
        <v>353.586602</v>
      </c>
      <c r="E115" s="254">
        <v>353.586602</v>
      </c>
      <c r="F115" s="254"/>
      <c r="G115" s="254"/>
    </row>
    <row r="116" s="244" customFormat="1" ht="20.35" customHeight="1" spans="1:7">
      <c r="A116" s="253" t="s">
        <v>1612</v>
      </c>
      <c r="B116" s="253" t="s">
        <v>1994</v>
      </c>
      <c r="C116" s="251">
        <f t="shared" si="1"/>
        <v>931.085123</v>
      </c>
      <c r="D116" s="254">
        <v>931.085123</v>
      </c>
      <c r="E116" s="254">
        <v>931.085123</v>
      </c>
      <c r="F116" s="254"/>
      <c r="G116" s="254"/>
    </row>
    <row r="117" s="244" customFormat="1" ht="20.35" customHeight="1" spans="1:7">
      <c r="A117" s="253" t="s">
        <v>1614</v>
      </c>
      <c r="B117" s="253" t="s">
        <v>1995</v>
      </c>
      <c r="C117" s="251">
        <f t="shared" si="1"/>
        <v>232.90362</v>
      </c>
      <c r="D117" s="254">
        <v>232.90362</v>
      </c>
      <c r="E117" s="254">
        <v>232.90362</v>
      </c>
      <c r="F117" s="254"/>
      <c r="G117" s="254"/>
    </row>
    <row r="118" s="244" customFormat="1" ht="20.35" customHeight="1" spans="1:7">
      <c r="A118" s="253" t="s">
        <v>1616</v>
      </c>
      <c r="B118" s="253" t="s">
        <v>1996</v>
      </c>
      <c r="C118" s="251">
        <f t="shared" si="1"/>
        <v>643.348807</v>
      </c>
      <c r="D118" s="254">
        <v>643.348807</v>
      </c>
      <c r="E118" s="254">
        <v>643.348807</v>
      </c>
      <c r="F118" s="254"/>
      <c r="G118" s="254"/>
    </row>
    <row r="119" s="244" customFormat="1" ht="20.35" customHeight="1" spans="1:7">
      <c r="A119" s="253" t="s">
        <v>1618</v>
      </c>
      <c r="B119" s="253" t="s">
        <v>1997</v>
      </c>
      <c r="C119" s="251">
        <f t="shared" si="1"/>
        <v>547.308202</v>
      </c>
      <c r="D119" s="254">
        <v>547.308202</v>
      </c>
      <c r="E119" s="254">
        <v>547.308202</v>
      </c>
      <c r="F119" s="254"/>
      <c r="G119" s="254"/>
    </row>
    <row r="120" s="244" customFormat="1" ht="20.35" customHeight="1" spans="1:7">
      <c r="A120" s="253" t="s">
        <v>1620</v>
      </c>
      <c r="B120" s="253" t="s">
        <v>1998</v>
      </c>
      <c r="C120" s="251">
        <f t="shared" si="1"/>
        <v>681.534101</v>
      </c>
      <c r="D120" s="254">
        <v>681.534101</v>
      </c>
      <c r="E120" s="254">
        <v>681.534101</v>
      </c>
      <c r="F120" s="254"/>
      <c r="G120" s="254"/>
    </row>
    <row r="121" s="244" customFormat="1" ht="20.35" customHeight="1" spans="1:7">
      <c r="A121" s="253" t="s">
        <v>1622</v>
      </c>
      <c r="B121" s="253" t="s">
        <v>1999</v>
      </c>
      <c r="C121" s="251">
        <f t="shared" si="1"/>
        <v>161.506514</v>
      </c>
      <c r="D121" s="254">
        <v>161.506514</v>
      </c>
      <c r="E121" s="254">
        <v>161.506514</v>
      </c>
      <c r="F121" s="254"/>
      <c r="G121" s="254"/>
    </row>
    <row r="122" s="244" customFormat="1" ht="20.35" customHeight="1" spans="1:7">
      <c r="A122" s="253" t="s">
        <v>1624</v>
      </c>
      <c r="B122" s="253" t="s">
        <v>2000</v>
      </c>
      <c r="C122" s="251">
        <f t="shared" si="1"/>
        <v>31.553974</v>
      </c>
      <c r="D122" s="254">
        <v>31.553974</v>
      </c>
      <c r="E122" s="254">
        <v>31.553974</v>
      </c>
      <c r="F122" s="254"/>
      <c r="G122" s="254"/>
    </row>
    <row r="123" s="244" customFormat="1" ht="20.35" customHeight="1" spans="1:7">
      <c r="A123" s="253" t="s">
        <v>1626</v>
      </c>
      <c r="B123" s="253" t="s">
        <v>2001</v>
      </c>
      <c r="C123" s="251">
        <f t="shared" si="1"/>
        <v>38.381066</v>
      </c>
      <c r="D123" s="254">
        <v>38.381066</v>
      </c>
      <c r="E123" s="254">
        <v>38.381066</v>
      </c>
      <c r="F123" s="254"/>
      <c r="G123" s="254"/>
    </row>
    <row r="124" s="244" customFormat="1" ht="20.35" customHeight="1" spans="1:7">
      <c r="A124" s="253" t="s">
        <v>1628</v>
      </c>
      <c r="B124" s="253" t="s">
        <v>2002</v>
      </c>
      <c r="C124" s="251">
        <f t="shared" si="1"/>
        <v>113.053193</v>
      </c>
      <c r="D124" s="254">
        <v>113.053193</v>
      </c>
      <c r="E124" s="254">
        <v>113.053193</v>
      </c>
      <c r="F124" s="254"/>
      <c r="G124" s="254"/>
    </row>
    <row r="125" s="244" customFormat="1" ht="20.35" customHeight="1" spans="1:7">
      <c r="A125" s="253" t="s">
        <v>1630</v>
      </c>
      <c r="B125" s="253" t="s">
        <v>2003</v>
      </c>
      <c r="C125" s="251">
        <f t="shared" si="1"/>
        <v>12.300182</v>
      </c>
      <c r="D125" s="254">
        <v>12.300182</v>
      </c>
      <c r="E125" s="254">
        <v>12.300182</v>
      </c>
      <c r="F125" s="254"/>
      <c r="G125" s="254"/>
    </row>
    <row r="126" s="244" customFormat="1" ht="20.35" customHeight="1" spans="1:7">
      <c r="A126" s="253" t="s">
        <v>1632</v>
      </c>
      <c r="B126" s="253" t="s">
        <v>2004</v>
      </c>
      <c r="C126" s="251">
        <f t="shared" si="1"/>
        <v>48.313037</v>
      </c>
      <c r="D126" s="254">
        <v>48.313037</v>
      </c>
      <c r="E126" s="254">
        <v>48.313037</v>
      </c>
      <c r="F126" s="254"/>
      <c r="G126" s="254"/>
    </row>
    <row r="127" s="244" customFormat="1" ht="20.35" customHeight="1" spans="1:7">
      <c r="A127" s="253" t="s">
        <v>1634</v>
      </c>
      <c r="B127" s="253" t="s">
        <v>2005</v>
      </c>
      <c r="C127" s="251">
        <f t="shared" si="1"/>
        <v>108.521957</v>
      </c>
      <c r="D127" s="254">
        <v>108.521957</v>
      </c>
      <c r="E127" s="254">
        <v>108.521957</v>
      </c>
      <c r="F127" s="254"/>
      <c r="G127" s="254"/>
    </row>
    <row r="128" s="244" customFormat="1" ht="20.35" customHeight="1" spans="1:7">
      <c r="A128" s="253" t="s">
        <v>1636</v>
      </c>
      <c r="B128" s="253" t="s">
        <v>2006</v>
      </c>
      <c r="C128" s="251">
        <f t="shared" si="1"/>
        <v>76.406213</v>
      </c>
      <c r="D128" s="254">
        <v>76.406213</v>
      </c>
      <c r="E128" s="254">
        <v>76.406213</v>
      </c>
      <c r="F128" s="254"/>
      <c r="G128" s="254"/>
    </row>
    <row r="129" s="244" customFormat="1" ht="20.35" customHeight="1" spans="1:7">
      <c r="A129" s="253" t="s">
        <v>1638</v>
      </c>
      <c r="B129" s="253" t="s">
        <v>2007</v>
      </c>
      <c r="C129" s="251">
        <f t="shared" si="1"/>
        <v>187.608799</v>
      </c>
      <c r="D129" s="254">
        <v>187.608799</v>
      </c>
      <c r="E129" s="254">
        <v>187.608799</v>
      </c>
      <c r="F129" s="254"/>
      <c r="G129" s="254"/>
    </row>
    <row r="130" s="244" customFormat="1" ht="20.35" customHeight="1" spans="1:7">
      <c r="A130" s="253" t="s">
        <v>1640</v>
      </c>
      <c r="B130" s="253" t="s">
        <v>2008</v>
      </c>
      <c r="C130" s="251">
        <f t="shared" si="1"/>
        <v>15.413455</v>
      </c>
      <c r="D130" s="254">
        <v>15.413455</v>
      </c>
      <c r="E130" s="254">
        <v>15.413455</v>
      </c>
      <c r="F130" s="254"/>
      <c r="G130" s="254"/>
    </row>
    <row r="131" s="244" customFormat="1" ht="20.35" customHeight="1" spans="1:7">
      <c r="A131" s="253" t="s">
        <v>1642</v>
      </c>
      <c r="B131" s="253" t="s">
        <v>2009</v>
      </c>
      <c r="C131" s="251">
        <f t="shared" si="1"/>
        <v>29.386102</v>
      </c>
      <c r="D131" s="254">
        <v>29.386102</v>
      </c>
      <c r="E131" s="254">
        <v>29.386102</v>
      </c>
      <c r="F131" s="254"/>
      <c r="G131" s="254"/>
    </row>
    <row r="132" s="244" customFormat="1" ht="20.35" customHeight="1" spans="1:7">
      <c r="A132" s="253" t="s">
        <v>1644</v>
      </c>
      <c r="B132" s="253" t="s">
        <v>2010</v>
      </c>
      <c r="C132" s="251">
        <f t="shared" si="1"/>
        <v>28.046626</v>
      </c>
      <c r="D132" s="254">
        <v>28.046626</v>
      </c>
      <c r="E132" s="254">
        <v>28.046626</v>
      </c>
      <c r="F132" s="254"/>
      <c r="G132" s="254"/>
    </row>
    <row r="133" s="244" customFormat="1" ht="20.35" customHeight="1" spans="1:7">
      <c r="A133" s="253" t="s">
        <v>1646</v>
      </c>
      <c r="B133" s="253" t="s">
        <v>2011</v>
      </c>
      <c r="C133" s="251">
        <f t="shared" si="1"/>
        <v>81.212916</v>
      </c>
      <c r="D133" s="254">
        <v>81.212916</v>
      </c>
      <c r="E133" s="254">
        <v>81.212916</v>
      </c>
      <c r="F133" s="254"/>
      <c r="G133" s="254"/>
    </row>
    <row r="134" s="244" customFormat="1" ht="20.35" customHeight="1" spans="1:7">
      <c r="A134" s="253" t="s">
        <v>1648</v>
      </c>
      <c r="B134" s="253" t="s">
        <v>2012</v>
      </c>
      <c r="C134" s="251">
        <f t="shared" si="1"/>
        <v>91.124074</v>
      </c>
      <c r="D134" s="254">
        <v>91.124074</v>
      </c>
      <c r="E134" s="254">
        <v>91.124074</v>
      </c>
      <c r="F134" s="254"/>
      <c r="G134" s="254"/>
    </row>
    <row r="135" s="244" customFormat="1" ht="20.35" customHeight="1" spans="1:7">
      <c r="A135" s="253" t="s">
        <v>1650</v>
      </c>
      <c r="B135" s="253" t="s">
        <v>2013</v>
      </c>
      <c r="C135" s="251">
        <f t="shared" ref="C135:C198" si="2">D135+G135</f>
        <v>117.64229</v>
      </c>
      <c r="D135" s="254">
        <v>117.64229</v>
      </c>
      <c r="E135" s="254">
        <v>117.64229</v>
      </c>
      <c r="F135" s="254"/>
      <c r="G135" s="254"/>
    </row>
    <row r="136" s="244" customFormat="1" ht="20.35" customHeight="1" spans="1:7">
      <c r="A136" s="253" t="s">
        <v>1430</v>
      </c>
      <c r="B136" s="253" t="s">
        <v>2014</v>
      </c>
      <c r="C136" s="251">
        <f t="shared" si="2"/>
        <v>3279.5</v>
      </c>
      <c r="D136" s="254"/>
      <c r="E136" s="254"/>
      <c r="F136" s="254"/>
      <c r="G136" s="254">
        <v>3279.5</v>
      </c>
    </row>
    <row r="137" s="244" customFormat="1" ht="22.75" customHeight="1" spans="1:7">
      <c r="A137" s="252" t="s">
        <v>2015</v>
      </c>
      <c r="B137" s="252"/>
      <c r="C137" s="251">
        <f t="shared" si="2"/>
        <v>2184.929309</v>
      </c>
      <c r="D137" s="251">
        <v>1068.529309</v>
      </c>
      <c r="E137" s="251">
        <v>897.529309</v>
      </c>
      <c r="F137" s="251">
        <v>171</v>
      </c>
      <c r="G137" s="251">
        <v>1116.4</v>
      </c>
    </row>
    <row r="138" s="244" customFormat="1" ht="20.35" customHeight="1" spans="1:7">
      <c r="A138" s="253" t="s">
        <v>1652</v>
      </c>
      <c r="B138" s="253" t="s">
        <v>2016</v>
      </c>
      <c r="C138" s="251">
        <f t="shared" si="2"/>
        <v>2184.929309</v>
      </c>
      <c r="D138" s="254">
        <v>1068.529309</v>
      </c>
      <c r="E138" s="254">
        <v>897.529309</v>
      </c>
      <c r="F138" s="254">
        <v>171</v>
      </c>
      <c r="G138" s="254">
        <v>1116.4</v>
      </c>
    </row>
    <row r="139" s="244" customFormat="1" ht="22.75" customHeight="1" spans="1:7">
      <c r="A139" s="252" t="s">
        <v>2017</v>
      </c>
      <c r="B139" s="252"/>
      <c r="C139" s="251">
        <f t="shared" si="2"/>
        <v>458.510312</v>
      </c>
      <c r="D139" s="251">
        <v>372.510312</v>
      </c>
      <c r="E139" s="251">
        <v>298.910312</v>
      </c>
      <c r="F139" s="251">
        <v>73.6</v>
      </c>
      <c r="G139" s="251">
        <v>86</v>
      </c>
    </row>
    <row r="140" s="244" customFormat="1" ht="20.35" customHeight="1" spans="1:7">
      <c r="A140" s="253" t="s">
        <v>1653</v>
      </c>
      <c r="B140" s="253" t="s">
        <v>2018</v>
      </c>
      <c r="C140" s="251">
        <f t="shared" si="2"/>
        <v>458.510312</v>
      </c>
      <c r="D140" s="254">
        <v>372.510312</v>
      </c>
      <c r="E140" s="254">
        <v>298.910312</v>
      </c>
      <c r="F140" s="254">
        <v>73.6</v>
      </c>
      <c r="G140" s="254">
        <v>86</v>
      </c>
    </row>
    <row r="141" s="244" customFormat="1" ht="22.75" customHeight="1" spans="1:7">
      <c r="A141" s="252" t="s">
        <v>2019</v>
      </c>
      <c r="B141" s="252"/>
      <c r="C141" s="251">
        <f t="shared" si="2"/>
        <v>55.053626</v>
      </c>
      <c r="D141" s="251">
        <v>34.053626</v>
      </c>
      <c r="E141" s="251">
        <v>31.053626</v>
      </c>
      <c r="F141" s="251">
        <v>3</v>
      </c>
      <c r="G141" s="251">
        <v>21</v>
      </c>
    </row>
    <row r="142" s="244" customFormat="1" ht="20.35" customHeight="1" spans="1:7">
      <c r="A142" s="253" t="s">
        <v>1654</v>
      </c>
      <c r="B142" s="253" t="s">
        <v>2020</v>
      </c>
      <c r="C142" s="251">
        <f t="shared" si="2"/>
        <v>55.053626</v>
      </c>
      <c r="D142" s="254">
        <v>34.053626</v>
      </c>
      <c r="E142" s="254">
        <v>31.053626</v>
      </c>
      <c r="F142" s="254">
        <v>3</v>
      </c>
      <c r="G142" s="254">
        <v>21</v>
      </c>
    </row>
    <row r="143" s="244" customFormat="1" ht="22.75" customHeight="1" spans="1:7">
      <c r="A143" s="252" t="s">
        <v>2021</v>
      </c>
      <c r="B143" s="252"/>
      <c r="C143" s="251">
        <f t="shared" si="2"/>
        <v>1348.927181</v>
      </c>
      <c r="D143" s="251">
        <v>699.927181</v>
      </c>
      <c r="E143" s="251">
        <v>624.927181</v>
      </c>
      <c r="F143" s="251">
        <v>75</v>
      </c>
      <c r="G143" s="251">
        <v>649</v>
      </c>
    </row>
    <row r="144" s="244" customFormat="1" ht="20.35" customHeight="1" spans="1:7">
      <c r="A144" s="253" t="s">
        <v>1655</v>
      </c>
      <c r="B144" s="253" t="s">
        <v>2022</v>
      </c>
      <c r="C144" s="251">
        <f t="shared" si="2"/>
        <v>1348.927181</v>
      </c>
      <c r="D144" s="254">
        <v>699.927181</v>
      </c>
      <c r="E144" s="254">
        <v>624.927181</v>
      </c>
      <c r="F144" s="254">
        <v>75</v>
      </c>
      <c r="G144" s="254">
        <v>649</v>
      </c>
    </row>
    <row r="145" s="244" customFormat="1" ht="22.75" customHeight="1" spans="1:7">
      <c r="A145" s="252" t="s">
        <v>2023</v>
      </c>
      <c r="B145" s="252"/>
      <c r="C145" s="251">
        <f t="shared" si="2"/>
        <v>216.435253</v>
      </c>
      <c r="D145" s="251">
        <v>141.435253</v>
      </c>
      <c r="E145" s="251">
        <v>127.435253</v>
      </c>
      <c r="F145" s="251">
        <v>14</v>
      </c>
      <c r="G145" s="251">
        <v>75</v>
      </c>
    </row>
    <row r="146" s="244" customFormat="1" ht="20.35" customHeight="1" spans="1:7">
      <c r="A146" s="253" t="s">
        <v>1656</v>
      </c>
      <c r="B146" s="253" t="s">
        <v>2024</v>
      </c>
      <c r="C146" s="251">
        <f t="shared" si="2"/>
        <v>216.435253</v>
      </c>
      <c r="D146" s="254">
        <v>141.435253</v>
      </c>
      <c r="E146" s="254">
        <v>127.435253</v>
      </c>
      <c r="F146" s="254">
        <v>14</v>
      </c>
      <c r="G146" s="254">
        <v>75</v>
      </c>
    </row>
    <row r="147" s="244" customFormat="1" ht="22.75" customHeight="1" spans="1:7">
      <c r="A147" s="252" t="s">
        <v>2025</v>
      </c>
      <c r="B147" s="252"/>
      <c r="C147" s="251">
        <f t="shared" si="2"/>
        <v>1315.754625</v>
      </c>
      <c r="D147" s="251">
        <v>980.454625</v>
      </c>
      <c r="E147" s="251">
        <v>883.454625</v>
      </c>
      <c r="F147" s="251">
        <v>97</v>
      </c>
      <c r="G147" s="251">
        <v>335.3</v>
      </c>
    </row>
    <row r="148" s="244" customFormat="1" ht="20.35" customHeight="1" spans="1:7">
      <c r="A148" s="253" t="s">
        <v>1657</v>
      </c>
      <c r="B148" s="253" t="s">
        <v>2026</v>
      </c>
      <c r="C148" s="251">
        <f t="shared" si="2"/>
        <v>378.489385</v>
      </c>
      <c r="D148" s="254">
        <v>212.189385</v>
      </c>
      <c r="E148" s="254">
        <v>193.189385</v>
      </c>
      <c r="F148" s="254">
        <v>19</v>
      </c>
      <c r="G148" s="254">
        <v>166.3</v>
      </c>
    </row>
    <row r="149" s="244" customFormat="1" ht="20.35" customHeight="1" spans="1:7">
      <c r="A149" s="253" t="s">
        <v>1659</v>
      </c>
      <c r="B149" s="253" t="s">
        <v>2027</v>
      </c>
      <c r="C149" s="251">
        <f t="shared" si="2"/>
        <v>189.100312</v>
      </c>
      <c r="D149" s="254">
        <v>189.100312</v>
      </c>
      <c r="E149" s="254">
        <v>170.100312</v>
      </c>
      <c r="F149" s="254">
        <v>19</v>
      </c>
      <c r="G149" s="254"/>
    </row>
    <row r="150" s="244" customFormat="1" ht="22.6" customHeight="1" spans="1:7">
      <c r="A150" s="253"/>
      <c r="B150" s="253" t="s">
        <v>2028</v>
      </c>
      <c r="C150" s="251">
        <f t="shared" si="2"/>
        <v>10</v>
      </c>
      <c r="D150" s="254"/>
      <c r="E150" s="254"/>
      <c r="F150" s="254"/>
      <c r="G150" s="254">
        <v>10</v>
      </c>
    </row>
    <row r="151" s="244" customFormat="1" ht="20.35" customHeight="1" spans="1:7">
      <c r="A151" s="253" t="s">
        <v>1661</v>
      </c>
      <c r="B151" s="253" t="s">
        <v>2029</v>
      </c>
      <c r="C151" s="251">
        <f t="shared" si="2"/>
        <v>207.303607</v>
      </c>
      <c r="D151" s="254">
        <v>168.303607</v>
      </c>
      <c r="E151" s="254">
        <v>152.303607</v>
      </c>
      <c r="F151" s="254">
        <v>16</v>
      </c>
      <c r="G151" s="254">
        <v>39</v>
      </c>
    </row>
    <row r="152" s="244" customFormat="1" ht="20.35" customHeight="1" spans="1:7">
      <c r="A152" s="253" t="s">
        <v>1662</v>
      </c>
      <c r="B152" s="253" t="s">
        <v>2030</v>
      </c>
      <c r="C152" s="251">
        <f t="shared" si="2"/>
        <v>84.530691</v>
      </c>
      <c r="D152" s="254">
        <v>66.530691</v>
      </c>
      <c r="E152" s="254">
        <v>59.530691</v>
      </c>
      <c r="F152" s="254">
        <v>7</v>
      </c>
      <c r="G152" s="254">
        <v>18</v>
      </c>
    </row>
    <row r="153" s="244" customFormat="1" ht="20.35" customHeight="1" spans="1:7">
      <c r="A153" s="253" t="s">
        <v>1663</v>
      </c>
      <c r="B153" s="253" t="s">
        <v>2031</v>
      </c>
      <c r="C153" s="251">
        <f t="shared" si="2"/>
        <v>268.315058</v>
      </c>
      <c r="D153" s="254">
        <v>229.915058</v>
      </c>
      <c r="E153" s="254">
        <v>204.915058</v>
      </c>
      <c r="F153" s="254">
        <v>25</v>
      </c>
      <c r="G153" s="254">
        <v>38.4</v>
      </c>
    </row>
    <row r="154" s="244" customFormat="1" ht="20.35" customHeight="1" spans="1:7">
      <c r="A154" s="253" t="s">
        <v>1665</v>
      </c>
      <c r="B154" s="253" t="s">
        <v>2032</v>
      </c>
      <c r="C154" s="251">
        <f t="shared" si="2"/>
        <v>178.015572</v>
      </c>
      <c r="D154" s="254">
        <v>114.415572</v>
      </c>
      <c r="E154" s="254">
        <v>103.415572</v>
      </c>
      <c r="F154" s="254">
        <v>11</v>
      </c>
      <c r="G154" s="254">
        <v>63.6</v>
      </c>
    </row>
    <row r="155" s="244" customFormat="1" ht="22.75" customHeight="1" spans="1:7">
      <c r="A155" s="252" t="s">
        <v>2033</v>
      </c>
      <c r="B155" s="252"/>
      <c r="C155" s="251">
        <f t="shared" si="2"/>
        <v>665.153677</v>
      </c>
      <c r="D155" s="251">
        <v>158.673677</v>
      </c>
      <c r="E155" s="251">
        <v>141.673677</v>
      </c>
      <c r="F155" s="251">
        <v>17</v>
      </c>
      <c r="G155" s="251">
        <v>506.48</v>
      </c>
    </row>
    <row r="156" s="244" customFormat="1" ht="20.35" customHeight="1" spans="1:7">
      <c r="A156" s="253" t="s">
        <v>1666</v>
      </c>
      <c r="B156" s="253" t="s">
        <v>2034</v>
      </c>
      <c r="C156" s="251">
        <f t="shared" si="2"/>
        <v>665.153677</v>
      </c>
      <c r="D156" s="254">
        <v>158.673677</v>
      </c>
      <c r="E156" s="254">
        <v>141.673677</v>
      </c>
      <c r="F156" s="254">
        <v>17</v>
      </c>
      <c r="G156" s="254">
        <v>506.48</v>
      </c>
    </row>
    <row r="157" s="244" customFormat="1" ht="22.75" customHeight="1" spans="1:7">
      <c r="A157" s="252" t="s">
        <v>2035</v>
      </c>
      <c r="B157" s="252"/>
      <c r="C157" s="251">
        <f t="shared" si="2"/>
        <v>140.979681</v>
      </c>
      <c r="D157" s="251">
        <v>134.979681</v>
      </c>
      <c r="E157" s="251">
        <v>121.979681</v>
      </c>
      <c r="F157" s="251">
        <v>13</v>
      </c>
      <c r="G157" s="251">
        <v>6</v>
      </c>
    </row>
    <row r="158" s="244" customFormat="1" ht="20.35" customHeight="1" spans="1:7">
      <c r="A158" s="253" t="s">
        <v>1667</v>
      </c>
      <c r="B158" s="253" t="s">
        <v>2036</v>
      </c>
      <c r="C158" s="251">
        <f t="shared" si="2"/>
        <v>140.979681</v>
      </c>
      <c r="D158" s="254">
        <v>134.979681</v>
      </c>
      <c r="E158" s="254">
        <v>121.979681</v>
      </c>
      <c r="F158" s="254">
        <v>13</v>
      </c>
      <c r="G158" s="254">
        <v>6</v>
      </c>
    </row>
    <row r="159" s="244" customFormat="1" ht="22.75" customHeight="1" spans="1:7">
      <c r="A159" s="252" t="s">
        <v>2037</v>
      </c>
      <c r="B159" s="252"/>
      <c r="C159" s="251">
        <f t="shared" si="2"/>
        <v>221.960823</v>
      </c>
      <c r="D159" s="251">
        <v>140.960823</v>
      </c>
      <c r="E159" s="251">
        <v>126.960823</v>
      </c>
      <c r="F159" s="251">
        <v>14</v>
      </c>
      <c r="G159" s="251">
        <v>81</v>
      </c>
    </row>
    <row r="160" s="244" customFormat="1" ht="20.35" customHeight="1" spans="1:7">
      <c r="A160" s="253" t="s">
        <v>1668</v>
      </c>
      <c r="B160" s="253" t="s">
        <v>2038</v>
      </c>
      <c r="C160" s="251">
        <f t="shared" si="2"/>
        <v>221.960823</v>
      </c>
      <c r="D160" s="254">
        <v>140.960823</v>
      </c>
      <c r="E160" s="254">
        <v>126.960823</v>
      </c>
      <c r="F160" s="254">
        <v>14</v>
      </c>
      <c r="G160" s="254">
        <v>81</v>
      </c>
    </row>
    <row r="161" s="244" customFormat="1" ht="22.75" customHeight="1" spans="1:7">
      <c r="A161" s="252" t="s">
        <v>2039</v>
      </c>
      <c r="B161" s="252"/>
      <c r="C161" s="251">
        <f t="shared" si="2"/>
        <v>142.794698</v>
      </c>
      <c r="D161" s="251">
        <v>57.794698</v>
      </c>
      <c r="E161" s="251">
        <v>51.794698</v>
      </c>
      <c r="F161" s="251">
        <v>6</v>
      </c>
      <c r="G161" s="251">
        <v>85</v>
      </c>
    </row>
    <row r="162" s="244" customFormat="1" ht="20.35" customHeight="1" spans="1:7">
      <c r="A162" s="253" t="s">
        <v>1669</v>
      </c>
      <c r="B162" s="253" t="s">
        <v>2040</v>
      </c>
      <c r="C162" s="251">
        <f t="shared" si="2"/>
        <v>142.794698</v>
      </c>
      <c r="D162" s="254">
        <v>57.794698</v>
      </c>
      <c r="E162" s="254">
        <v>51.794698</v>
      </c>
      <c r="F162" s="254">
        <v>6</v>
      </c>
      <c r="G162" s="254">
        <v>85</v>
      </c>
    </row>
    <row r="163" s="244" customFormat="1" ht="22.75" customHeight="1" spans="1:7">
      <c r="A163" s="252" t="s">
        <v>2041</v>
      </c>
      <c r="B163" s="252"/>
      <c r="C163" s="251">
        <f t="shared" si="2"/>
        <v>98.087127</v>
      </c>
      <c r="D163" s="251">
        <v>42.087127</v>
      </c>
      <c r="E163" s="251">
        <v>37.087127</v>
      </c>
      <c r="F163" s="251">
        <v>5</v>
      </c>
      <c r="G163" s="251">
        <v>56</v>
      </c>
    </row>
    <row r="164" s="244" customFormat="1" ht="20.35" customHeight="1" spans="1:7">
      <c r="A164" s="253" t="s">
        <v>1670</v>
      </c>
      <c r="B164" s="253" t="s">
        <v>2042</v>
      </c>
      <c r="C164" s="251">
        <f t="shared" si="2"/>
        <v>98.087127</v>
      </c>
      <c r="D164" s="254">
        <v>42.087127</v>
      </c>
      <c r="E164" s="254">
        <v>37.087127</v>
      </c>
      <c r="F164" s="254">
        <v>5</v>
      </c>
      <c r="G164" s="254">
        <v>56</v>
      </c>
    </row>
    <row r="165" s="244" customFormat="1" ht="22.75" customHeight="1" spans="1:7">
      <c r="A165" s="252" t="s">
        <v>2043</v>
      </c>
      <c r="B165" s="252"/>
      <c r="C165" s="251">
        <f t="shared" si="2"/>
        <v>96.923544</v>
      </c>
      <c r="D165" s="251">
        <v>61.923544</v>
      </c>
      <c r="E165" s="251">
        <v>55.923544</v>
      </c>
      <c r="F165" s="251">
        <v>6</v>
      </c>
      <c r="G165" s="251">
        <v>35</v>
      </c>
    </row>
    <row r="166" s="244" customFormat="1" ht="20.35" customHeight="1" spans="1:7">
      <c r="A166" s="253" t="s">
        <v>1671</v>
      </c>
      <c r="B166" s="253" t="s">
        <v>2044</v>
      </c>
      <c r="C166" s="251">
        <f t="shared" si="2"/>
        <v>96.923544</v>
      </c>
      <c r="D166" s="254">
        <v>61.923544</v>
      </c>
      <c r="E166" s="254">
        <v>55.923544</v>
      </c>
      <c r="F166" s="254">
        <v>6</v>
      </c>
      <c r="G166" s="254">
        <v>35</v>
      </c>
    </row>
    <row r="167" s="244" customFormat="1" ht="22.75" customHeight="1" spans="1:7">
      <c r="A167" s="252" t="s">
        <v>2045</v>
      </c>
      <c r="B167" s="252"/>
      <c r="C167" s="251">
        <f t="shared" si="2"/>
        <v>308.680993</v>
      </c>
      <c r="D167" s="251">
        <v>233.680993</v>
      </c>
      <c r="E167" s="251">
        <v>191.180993</v>
      </c>
      <c r="F167" s="251">
        <v>42.5</v>
      </c>
      <c r="G167" s="251">
        <v>75</v>
      </c>
    </row>
    <row r="168" s="244" customFormat="1" ht="20.35" customHeight="1" spans="1:7">
      <c r="A168" s="253" t="s">
        <v>1672</v>
      </c>
      <c r="B168" s="253" t="s">
        <v>2046</v>
      </c>
      <c r="C168" s="251">
        <f t="shared" si="2"/>
        <v>308.680993</v>
      </c>
      <c r="D168" s="254">
        <v>233.680993</v>
      </c>
      <c r="E168" s="254">
        <v>191.180993</v>
      </c>
      <c r="F168" s="254">
        <v>42.5</v>
      </c>
      <c r="G168" s="254">
        <v>75</v>
      </c>
    </row>
    <row r="169" s="244" customFormat="1" ht="22.75" customHeight="1" spans="1:7">
      <c r="A169" s="252" t="s">
        <v>2047</v>
      </c>
      <c r="B169" s="252"/>
      <c r="C169" s="251">
        <f t="shared" si="2"/>
        <v>269.16067</v>
      </c>
      <c r="D169" s="251">
        <v>183.16067</v>
      </c>
      <c r="E169" s="251">
        <v>167.16067</v>
      </c>
      <c r="F169" s="251">
        <v>16</v>
      </c>
      <c r="G169" s="251">
        <v>86</v>
      </c>
    </row>
    <row r="170" s="244" customFormat="1" ht="20.35" customHeight="1" spans="1:7">
      <c r="A170" s="253" t="s">
        <v>1673</v>
      </c>
      <c r="B170" s="253" t="s">
        <v>2048</v>
      </c>
      <c r="C170" s="251">
        <f t="shared" si="2"/>
        <v>269.16067</v>
      </c>
      <c r="D170" s="254">
        <v>183.16067</v>
      </c>
      <c r="E170" s="254">
        <v>167.16067</v>
      </c>
      <c r="F170" s="254">
        <v>16</v>
      </c>
      <c r="G170" s="254">
        <f>81.8+4.2</f>
        <v>86</v>
      </c>
    </row>
    <row r="171" s="244" customFormat="1" ht="22.75" customHeight="1" spans="1:7">
      <c r="A171" s="252" t="s">
        <v>2049</v>
      </c>
      <c r="B171" s="252"/>
      <c r="C171" s="251">
        <f t="shared" si="2"/>
        <v>1277.905377</v>
      </c>
      <c r="D171" s="251">
        <v>999.505377</v>
      </c>
      <c r="E171" s="251">
        <v>823.505377</v>
      </c>
      <c r="F171" s="251">
        <v>176</v>
      </c>
      <c r="G171" s="251">
        <v>278.4</v>
      </c>
    </row>
    <row r="172" s="244" customFormat="1" ht="20.35" customHeight="1" spans="1:7">
      <c r="A172" s="253" t="s">
        <v>1674</v>
      </c>
      <c r="B172" s="253" t="s">
        <v>2050</v>
      </c>
      <c r="C172" s="251">
        <f t="shared" si="2"/>
        <v>1160.177079</v>
      </c>
      <c r="D172" s="254">
        <v>927.777079</v>
      </c>
      <c r="E172" s="254">
        <v>758.777079</v>
      </c>
      <c r="F172" s="254">
        <v>169</v>
      </c>
      <c r="G172" s="254">
        <v>232.4</v>
      </c>
    </row>
    <row r="173" s="244" customFormat="1" ht="20.35" customHeight="1" spans="1:7">
      <c r="A173" s="253" t="s">
        <v>1675</v>
      </c>
      <c r="B173" s="253" t="s">
        <v>2051</v>
      </c>
      <c r="C173" s="251">
        <f t="shared" si="2"/>
        <v>117.728298</v>
      </c>
      <c r="D173" s="254">
        <v>71.728298</v>
      </c>
      <c r="E173" s="254">
        <v>64.728298</v>
      </c>
      <c r="F173" s="254">
        <v>7</v>
      </c>
      <c r="G173" s="254">
        <v>46</v>
      </c>
    </row>
    <row r="174" s="244" customFormat="1" ht="22.75" customHeight="1" spans="1:7">
      <c r="A174" s="252" t="s">
        <v>2052</v>
      </c>
      <c r="B174" s="252"/>
      <c r="C174" s="251">
        <f t="shared" si="2"/>
        <v>447.413554</v>
      </c>
      <c r="D174" s="251">
        <v>331.913554</v>
      </c>
      <c r="E174" s="251">
        <v>301.913554</v>
      </c>
      <c r="F174" s="251">
        <v>30</v>
      </c>
      <c r="G174" s="251">
        <v>115.5</v>
      </c>
    </row>
    <row r="175" s="244" customFormat="1" ht="20.35" customHeight="1" spans="1:7">
      <c r="A175" s="253" t="s">
        <v>1676</v>
      </c>
      <c r="B175" s="253" t="s">
        <v>2053</v>
      </c>
      <c r="C175" s="251">
        <f t="shared" si="2"/>
        <v>447.413554</v>
      </c>
      <c r="D175" s="254">
        <v>331.913554</v>
      </c>
      <c r="E175" s="254">
        <v>301.913554</v>
      </c>
      <c r="F175" s="254">
        <v>30</v>
      </c>
      <c r="G175" s="254">
        <v>115.5</v>
      </c>
    </row>
    <row r="176" s="244" customFormat="1" ht="22.75" customHeight="1" spans="1:7">
      <c r="A176" s="252" t="s">
        <v>2054</v>
      </c>
      <c r="B176" s="252"/>
      <c r="C176" s="251">
        <f t="shared" si="2"/>
        <v>206.053028</v>
      </c>
      <c r="D176" s="251">
        <v>113.053028</v>
      </c>
      <c r="E176" s="251">
        <v>102.053028</v>
      </c>
      <c r="F176" s="251">
        <v>11</v>
      </c>
      <c r="G176" s="251">
        <v>93</v>
      </c>
    </row>
    <row r="177" s="244" customFormat="1" ht="20.35" customHeight="1" spans="1:7">
      <c r="A177" s="253" t="s">
        <v>1677</v>
      </c>
      <c r="B177" s="253" t="s">
        <v>2055</v>
      </c>
      <c r="C177" s="251">
        <f t="shared" si="2"/>
        <v>206.053028</v>
      </c>
      <c r="D177" s="254">
        <v>113.053028</v>
      </c>
      <c r="E177" s="254">
        <v>102.053028</v>
      </c>
      <c r="F177" s="254">
        <v>11</v>
      </c>
      <c r="G177" s="254">
        <v>93</v>
      </c>
    </row>
    <row r="178" s="244" customFormat="1" ht="22.75" customHeight="1" spans="1:7">
      <c r="A178" s="252" t="s">
        <v>2056</v>
      </c>
      <c r="B178" s="252"/>
      <c r="C178" s="251">
        <f t="shared" si="2"/>
        <v>801.776965</v>
      </c>
      <c r="D178" s="251">
        <v>350.976965</v>
      </c>
      <c r="E178" s="251">
        <v>313.976965</v>
      </c>
      <c r="F178" s="251">
        <v>37</v>
      </c>
      <c r="G178" s="251">
        <v>450.8</v>
      </c>
    </row>
    <row r="179" s="244" customFormat="1" ht="20.35" customHeight="1" spans="1:7">
      <c r="A179" s="253" t="s">
        <v>1678</v>
      </c>
      <c r="B179" s="253" t="s">
        <v>2057</v>
      </c>
      <c r="C179" s="251">
        <f t="shared" si="2"/>
        <v>649.141154</v>
      </c>
      <c r="D179" s="254">
        <v>281.341154</v>
      </c>
      <c r="E179" s="254">
        <v>252.341154</v>
      </c>
      <c r="F179" s="254">
        <v>29</v>
      </c>
      <c r="G179" s="254">
        <v>367.8</v>
      </c>
    </row>
    <row r="180" s="244" customFormat="1" ht="20.35" customHeight="1" spans="1:7">
      <c r="A180" s="253" t="s">
        <v>1679</v>
      </c>
      <c r="B180" s="253" t="s">
        <v>2058</v>
      </c>
      <c r="C180" s="251">
        <f t="shared" si="2"/>
        <v>152.635811</v>
      </c>
      <c r="D180" s="254">
        <v>69.635811</v>
      </c>
      <c r="E180" s="254">
        <v>61.635811</v>
      </c>
      <c r="F180" s="254">
        <v>8</v>
      </c>
      <c r="G180" s="254">
        <v>83</v>
      </c>
    </row>
    <row r="181" s="244" customFormat="1" ht="22.75" customHeight="1" spans="1:7">
      <c r="A181" s="252" t="s">
        <v>2059</v>
      </c>
      <c r="B181" s="252"/>
      <c r="C181" s="251">
        <f t="shared" si="2"/>
        <v>7676.603748</v>
      </c>
      <c r="D181" s="251">
        <v>6023.073748</v>
      </c>
      <c r="E181" s="251">
        <v>5071.073748</v>
      </c>
      <c r="F181" s="251">
        <v>952</v>
      </c>
      <c r="G181" s="251">
        <v>1653.53</v>
      </c>
    </row>
    <row r="182" s="244" customFormat="1" ht="20.35" customHeight="1" spans="1:7">
      <c r="A182" s="253" t="s">
        <v>1681</v>
      </c>
      <c r="B182" s="253" t="s">
        <v>2060</v>
      </c>
      <c r="C182" s="251">
        <f t="shared" si="2"/>
        <v>6920.479679</v>
      </c>
      <c r="D182" s="254">
        <v>5603.079679</v>
      </c>
      <c r="E182" s="254">
        <v>4717.079679</v>
      </c>
      <c r="F182" s="254">
        <v>886</v>
      </c>
      <c r="G182" s="254">
        <v>1317.4</v>
      </c>
    </row>
    <row r="183" s="244" customFormat="1" ht="20.35" customHeight="1" spans="1:7">
      <c r="A183" s="253" t="s">
        <v>1682</v>
      </c>
      <c r="B183" s="253" t="s">
        <v>2061</v>
      </c>
      <c r="C183" s="251">
        <f t="shared" si="2"/>
        <v>517.599404</v>
      </c>
      <c r="D183" s="254">
        <v>256.349404</v>
      </c>
      <c r="E183" s="254">
        <v>215.349404</v>
      </c>
      <c r="F183" s="254">
        <v>41</v>
      </c>
      <c r="G183" s="254">
        <f>256.25+5</f>
        <v>261.25</v>
      </c>
    </row>
    <row r="184" s="244" customFormat="1" ht="20.35" customHeight="1" spans="1:7">
      <c r="A184" s="253" t="s">
        <v>1683</v>
      </c>
      <c r="B184" s="253" t="s">
        <v>2062</v>
      </c>
      <c r="C184" s="251">
        <f t="shared" si="2"/>
        <v>238.524665</v>
      </c>
      <c r="D184" s="254">
        <v>163.644665</v>
      </c>
      <c r="E184" s="254">
        <v>138.644665</v>
      </c>
      <c r="F184" s="254">
        <v>25</v>
      </c>
      <c r="G184" s="254">
        <v>74.88</v>
      </c>
    </row>
    <row r="185" s="244" customFormat="1" ht="22.75" customHeight="1" spans="1:7">
      <c r="A185" s="252" t="s">
        <v>2063</v>
      </c>
      <c r="B185" s="252"/>
      <c r="C185" s="251">
        <f t="shared" si="2"/>
        <v>1520.200568</v>
      </c>
      <c r="D185" s="251">
        <v>1220.200568</v>
      </c>
      <c r="E185" s="251">
        <v>911.200568</v>
      </c>
      <c r="F185" s="251">
        <v>309</v>
      </c>
      <c r="G185" s="251">
        <v>300</v>
      </c>
    </row>
    <row r="186" s="244" customFormat="1" ht="20.35" customHeight="1" spans="1:7">
      <c r="A186" s="253" t="s">
        <v>1684</v>
      </c>
      <c r="B186" s="253" t="s">
        <v>2064</v>
      </c>
      <c r="C186" s="251">
        <f t="shared" si="2"/>
        <v>1520.200568</v>
      </c>
      <c r="D186" s="254">
        <v>1220.200568</v>
      </c>
      <c r="E186" s="254">
        <v>911.200568</v>
      </c>
      <c r="F186" s="254">
        <v>309</v>
      </c>
      <c r="G186" s="254">
        <v>300</v>
      </c>
    </row>
    <row r="187" s="244" customFormat="1" ht="22.75" customHeight="1" spans="1:7">
      <c r="A187" s="252" t="s">
        <v>2065</v>
      </c>
      <c r="B187" s="252"/>
      <c r="C187" s="251">
        <f t="shared" si="2"/>
        <v>388.622231</v>
      </c>
      <c r="D187" s="251">
        <v>204.622231</v>
      </c>
      <c r="E187" s="251">
        <v>183.622231</v>
      </c>
      <c r="F187" s="251">
        <v>21</v>
      </c>
      <c r="G187" s="251">
        <v>184</v>
      </c>
    </row>
    <row r="188" s="244" customFormat="1" ht="20.35" customHeight="1" spans="1:7">
      <c r="A188" s="253" t="s">
        <v>1685</v>
      </c>
      <c r="B188" s="253" t="s">
        <v>2066</v>
      </c>
      <c r="C188" s="251">
        <f t="shared" si="2"/>
        <v>388.622231</v>
      </c>
      <c r="D188" s="254">
        <v>204.622231</v>
      </c>
      <c r="E188" s="254">
        <v>183.622231</v>
      </c>
      <c r="F188" s="254">
        <v>21</v>
      </c>
      <c r="G188" s="254">
        <v>184</v>
      </c>
    </row>
    <row r="189" s="244" customFormat="1" ht="22.75" customHeight="1" spans="1:7">
      <c r="A189" s="252" t="s">
        <v>2067</v>
      </c>
      <c r="B189" s="252"/>
      <c r="C189" s="251">
        <f t="shared" si="2"/>
        <v>3333.084126</v>
      </c>
      <c r="D189" s="251">
        <v>2459.984126</v>
      </c>
      <c r="E189" s="251">
        <v>2211.984126</v>
      </c>
      <c r="F189" s="251">
        <v>248</v>
      </c>
      <c r="G189" s="251">
        <v>873.1</v>
      </c>
    </row>
    <row r="190" s="244" customFormat="1" ht="20.35" customHeight="1" spans="1:7">
      <c r="A190" s="253" t="s">
        <v>1686</v>
      </c>
      <c r="B190" s="253" t="s">
        <v>2068</v>
      </c>
      <c r="C190" s="251">
        <f t="shared" si="2"/>
        <v>3333.084126</v>
      </c>
      <c r="D190" s="254">
        <v>2459.984126</v>
      </c>
      <c r="E190" s="254">
        <v>2211.984126</v>
      </c>
      <c r="F190" s="254">
        <v>248</v>
      </c>
      <c r="G190" s="254">
        <v>873.1</v>
      </c>
    </row>
    <row r="191" s="244" customFormat="1" ht="22.75" customHeight="1" spans="1:7">
      <c r="A191" s="252" t="s">
        <v>2069</v>
      </c>
      <c r="B191" s="252"/>
      <c r="C191" s="251">
        <f t="shared" si="2"/>
        <v>232.760033</v>
      </c>
      <c r="D191" s="251">
        <v>142.760033</v>
      </c>
      <c r="E191" s="251">
        <v>106.760033</v>
      </c>
      <c r="F191" s="251">
        <v>36</v>
      </c>
      <c r="G191" s="251">
        <v>90</v>
      </c>
    </row>
    <row r="192" s="244" customFormat="1" ht="20.35" customHeight="1" spans="1:7">
      <c r="A192" s="253" t="s">
        <v>1688</v>
      </c>
      <c r="B192" s="253" t="s">
        <v>2070</v>
      </c>
      <c r="C192" s="251">
        <f t="shared" si="2"/>
        <v>232.760033</v>
      </c>
      <c r="D192" s="254">
        <v>142.760033</v>
      </c>
      <c r="E192" s="254">
        <v>106.760033</v>
      </c>
      <c r="F192" s="254">
        <v>36</v>
      </c>
      <c r="G192" s="254">
        <v>90</v>
      </c>
    </row>
    <row r="193" s="244" customFormat="1" ht="22.75" customHeight="1" spans="1:7">
      <c r="A193" s="252" t="s">
        <v>2071</v>
      </c>
      <c r="B193" s="252"/>
      <c r="C193" s="251">
        <f t="shared" si="2"/>
        <v>103.585561</v>
      </c>
      <c r="D193" s="251">
        <v>52.585561</v>
      </c>
      <c r="E193" s="251">
        <v>46.585561</v>
      </c>
      <c r="F193" s="251">
        <v>6</v>
      </c>
      <c r="G193" s="251">
        <v>51</v>
      </c>
    </row>
    <row r="194" s="244" customFormat="1" ht="20.35" customHeight="1" spans="1:7">
      <c r="A194" s="253" t="s">
        <v>1689</v>
      </c>
      <c r="B194" s="253" t="s">
        <v>2072</v>
      </c>
      <c r="C194" s="251">
        <f t="shared" si="2"/>
        <v>103.585561</v>
      </c>
      <c r="D194" s="254">
        <v>52.585561</v>
      </c>
      <c r="E194" s="254">
        <v>46.585561</v>
      </c>
      <c r="F194" s="254">
        <v>6</v>
      </c>
      <c r="G194" s="254">
        <v>51</v>
      </c>
    </row>
    <row r="195" s="244" customFormat="1" ht="22.75" customHeight="1" spans="1:7">
      <c r="A195" s="252" t="s">
        <v>2073</v>
      </c>
      <c r="B195" s="252"/>
      <c r="C195" s="251">
        <f t="shared" si="2"/>
        <v>581.512231</v>
      </c>
      <c r="D195" s="251">
        <v>474.912231</v>
      </c>
      <c r="E195" s="251">
        <v>425.912231</v>
      </c>
      <c r="F195" s="251">
        <v>49</v>
      </c>
      <c r="G195" s="251">
        <v>106.6</v>
      </c>
    </row>
    <row r="196" s="244" customFormat="1" ht="20.35" customHeight="1" spans="1:7">
      <c r="A196" s="253" t="s">
        <v>1690</v>
      </c>
      <c r="B196" s="253" t="s">
        <v>2074</v>
      </c>
      <c r="C196" s="251">
        <f t="shared" si="2"/>
        <v>581.512231</v>
      </c>
      <c r="D196" s="254">
        <v>474.912231</v>
      </c>
      <c r="E196" s="254">
        <v>425.912231</v>
      </c>
      <c r="F196" s="254">
        <v>49</v>
      </c>
      <c r="G196" s="254">
        <v>106.6</v>
      </c>
    </row>
    <row r="197" s="244" customFormat="1" ht="22.75" customHeight="1" spans="1:7">
      <c r="A197" s="252" t="s">
        <v>2075</v>
      </c>
      <c r="B197" s="252"/>
      <c r="C197" s="251">
        <f t="shared" si="2"/>
        <v>1443.629757</v>
      </c>
      <c r="D197" s="251">
        <v>1071.629757</v>
      </c>
      <c r="E197" s="251">
        <v>958.629757</v>
      </c>
      <c r="F197" s="251">
        <v>113</v>
      </c>
      <c r="G197" s="251">
        <v>372</v>
      </c>
    </row>
    <row r="198" s="244" customFormat="1" ht="20.35" customHeight="1" spans="1:7">
      <c r="A198" s="253" t="s">
        <v>1691</v>
      </c>
      <c r="B198" s="253" t="s">
        <v>2076</v>
      </c>
      <c r="C198" s="251">
        <f t="shared" si="2"/>
        <v>539.278003</v>
      </c>
      <c r="D198" s="254">
        <v>389.278003</v>
      </c>
      <c r="E198" s="254">
        <v>351.278003</v>
      </c>
      <c r="F198" s="254">
        <v>38</v>
      </c>
      <c r="G198" s="254">
        <v>150</v>
      </c>
    </row>
    <row r="199" s="244" customFormat="1" ht="20.35" customHeight="1" spans="1:7">
      <c r="A199" s="253" t="s">
        <v>1692</v>
      </c>
      <c r="B199" s="253" t="s">
        <v>2077</v>
      </c>
      <c r="C199" s="251">
        <f t="shared" ref="C199:C262" si="3">D199+G199</f>
        <v>116.769036</v>
      </c>
      <c r="D199" s="254">
        <v>86.769036</v>
      </c>
      <c r="E199" s="254">
        <v>77.769036</v>
      </c>
      <c r="F199" s="254">
        <v>9</v>
      </c>
      <c r="G199" s="254">
        <v>30</v>
      </c>
    </row>
    <row r="200" s="244" customFormat="1" ht="20.35" customHeight="1" spans="1:7">
      <c r="A200" s="253" t="s">
        <v>1693</v>
      </c>
      <c r="B200" s="253" t="s">
        <v>2078</v>
      </c>
      <c r="C200" s="251">
        <f t="shared" si="3"/>
        <v>210.021313</v>
      </c>
      <c r="D200" s="254">
        <v>182.021313</v>
      </c>
      <c r="E200" s="254">
        <v>162.021313</v>
      </c>
      <c r="F200" s="254">
        <v>20</v>
      </c>
      <c r="G200" s="254">
        <v>28</v>
      </c>
    </row>
    <row r="201" s="244" customFormat="1" ht="20.35" customHeight="1" spans="1:7">
      <c r="A201" s="253" t="s">
        <v>1695</v>
      </c>
      <c r="B201" s="253" t="s">
        <v>2079</v>
      </c>
      <c r="C201" s="251">
        <f t="shared" si="3"/>
        <v>475.973783</v>
      </c>
      <c r="D201" s="254">
        <v>351.973783</v>
      </c>
      <c r="E201" s="254">
        <v>312.973783</v>
      </c>
      <c r="F201" s="254">
        <v>39</v>
      </c>
      <c r="G201" s="254">
        <v>124</v>
      </c>
    </row>
    <row r="202" s="244" customFormat="1" ht="20.35" customHeight="1" spans="1:7">
      <c r="A202" s="253" t="s">
        <v>1696</v>
      </c>
      <c r="B202" s="253" t="s">
        <v>2080</v>
      </c>
      <c r="C202" s="251">
        <f t="shared" si="3"/>
        <v>101.587622</v>
      </c>
      <c r="D202" s="254">
        <v>61.587622</v>
      </c>
      <c r="E202" s="254">
        <v>54.587622</v>
      </c>
      <c r="F202" s="254">
        <v>7</v>
      </c>
      <c r="G202" s="254">
        <v>40</v>
      </c>
    </row>
    <row r="203" s="244" customFormat="1" ht="22.75" customHeight="1" spans="1:7">
      <c r="A203" s="252" t="s">
        <v>2081</v>
      </c>
      <c r="B203" s="252"/>
      <c r="C203" s="251">
        <f t="shared" si="3"/>
        <v>9380.799503</v>
      </c>
      <c r="D203" s="251">
        <f t="shared" ref="D203:G203" si="4">SUM(D204:D236)</f>
        <v>5195.319503</v>
      </c>
      <c r="E203" s="251">
        <f t="shared" si="4"/>
        <v>4993.319503</v>
      </c>
      <c r="F203" s="251">
        <f t="shared" si="4"/>
        <v>202</v>
      </c>
      <c r="G203" s="251">
        <f t="shared" si="4"/>
        <v>4185.48</v>
      </c>
    </row>
    <row r="204" s="244" customFormat="1" ht="20.35" customHeight="1" spans="1:7">
      <c r="A204" s="253" t="s">
        <v>1699</v>
      </c>
      <c r="B204" s="253" t="s">
        <v>2082</v>
      </c>
      <c r="C204" s="251">
        <f t="shared" si="3"/>
        <v>219.222134</v>
      </c>
      <c r="D204" s="254">
        <f t="shared" ref="D204:D236" si="5">SUM(E204:F204)</f>
        <v>219.222134</v>
      </c>
      <c r="E204" s="254">
        <v>195.222134</v>
      </c>
      <c r="F204" s="254">
        <v>24</v>
      </c>
      <c r="G204" s="254"/>
    </row>
    <row r="205" s="244" customFormat="1" ht="20.35" customHeight="1" spans="1:7">
      <c r="A205" s="253" t="s">
        <v>1701</v>
      </c>
      <c r="B205" s="253" t="s">
        <v>2083</v>
      </c>
      <c r="C205" s="251">
        <f t="shared" si="3"/>
        <v>628.535231</v>
      </c>
      <c r="D205" s="254">
        <f t="shared" si="5"/>
        <v>628.535231</v>
      </c>
      <c r="E205" s="254">
        <v>571.535231</v>
      </c>
      <c r="F205" s="254">
        <v>57</v>
      </c>
      <c r="G205" s="254"/>
    </row>
    <row r="206" s="244" customFormat="1" ht="20.35" customHeight="1" spans="1:7">
      <c r="A206" s="253" t="s">
        <v>1703</v>
      </c>
      <c r="B206" s="253" t="s">
        <v>2084</v>
      </c>
      <c r="C206" s="251">
        <f t="shared" si="3"/>
        <v>137.14717</v>
      </c>
      <c r="D206" s="254">
        <f t="shared" si="5"/>
        <v>137.14717</v>
      </c>
      <c r="E206" s="254">
        <v>123.14717</v>
      </c>
      <c r="F206" s="254">
        <v>14</v>
      </c>
      <c r="G206" s="254"/>
    </row>
    <row r="207" s="244" customFormat="1" ht="20.35" customHeight="1" spans="1:7">
      <c r="A207" s="253" t="s">
        <v>1705</v>
      </c>
      <c r="B207" s="253" t="s">
        <v>2085</v>
      </c>
      <c r="C207" s="251">
        <f t="shared" si="3"/>
        <v>626.023774</v>
      </c>
      <c r="D207" s="254">
        <f t="shared" si="5"/>
        <v>626.023774</v>
      </c>
      <c r="E207" s="254">
        <v>567.023774</v>
      </c>
      <c r="F207" s="254">
        <v>59</v>
      </c>
      <c r="G207" s="254"/>
    </row>
    <row r="208" s="244" customFormat="1" ht="20.35" customHeight="1" spans="1:7">
      <c r="A208" s="253" t="s">
        <v>1707</v>
      </c>
      <c r="B208" s="253" t="s">
        <v>2086</v>
      </c>
      <c r="C208" s="251">
        <f t="shared" si="3"/>
        <v>364.659</v>
      </c>
      <c r="D208" s="254">
        <f t="shared" si="5"/>
        <v>364.659</v>
      </c>
      <c r="E208" s="254">
        <v>364.659</v>
      </c>
      <c r="F208" s="254"/>
      <c r="G208" s="254"/>
    </row>
    <row r="209" s="244" customFormat="1" ht="20.35" customHeight="1" spans="1:7">
      <c r="A209" s="253" t="s">
        <v>1709</v>
      </c>
      <c r="B209" s="253" t="s">
        <v>2087</v>
      </c>
      <c r="C209" s="251">
        <f t="shared" si="3"/>
        <v>505.94</v>
      </c>
      <c r="D209" s="254">
        <f t="shared" si="5"/>
        <v>505.94</v>
      </c>
      <c r="E209" s="254">
        <v>505.94</v>
      </c>
      <c r="F209" s="254"/>
      <c r="G209" s="254"/>
    </row>
    <row r="210" s="244" customFormat="1" ht="20.35" customHeight="1" spans="1:7">
      <c r="A210" s="253" t="s">
        <v>1711</v>
      </c>
      <c r="B210" s="253" t="s">
        <v>2088</v>
      </c>
      <c r="C210" s="251">
        <f t="shared" si="3"/>
        <v>205.1</v>
      </c>
      <c r="D210" s="254">
        <f t="shared" si="5"/>
        <v>205.1</v>
      </c>
      <c r="E210" s="254">
        <v>205.1</v>
      </c>
      <c r="F210" s="254"/>
      <c r="G210" s="254"/>
    </row>
    <row r="211" s="244" customFormat="1" ht="20.35" customHeight="1" spans="1:7">
      <c r="A211" s="253" t="s">
        <v>1713</v>
      </c>
      <c r="B211" s="253" t="s">
        <v>2089</v>
      </c>
      <c r="C211" s="251">
        <f t="shared" si="3"/>
        <v>64.225</v>
      </c>
      <c r="D211" s="254">
        <f t="shared" si="5"/>
        <v>64.225</v>
      </c>
      <c r="E211" s="254">
        <v>64.225</v>
      </c>
      <c r="F211" s="254"/>
      <c r="G211" s="254"/>
    </row>
    <row r="212" s="244" customFormat="1" ht="20.35" customHeight="1" spans="1:7">
      <c r="A212" s="253" t="s">
        <v>1715</v>
      </c>
      <c r="B212" s="253" t="s">
        <v>2090</v>
      </c>
      <c r="C212" s="251">
        <f t="shared" si="3"/>
        <v>76.525</v>
      </c>
      <c r="D212" s="254">
        <f t="shared" si="5"/>
        <v>76.525</v>
      </c>
      <c r="E212" s="254">
        <v>76.525</v>
      </c>
      <c r="F212" s="254"/>
      <c r="G212" s="254"/>
    </row>
    <row r="213" s="244" customFormat="1" ht="20.35" customHeight="1" spans="1:7">
      <c r="A213" s="253" t="s">
        <v>1717</v>
      </c>
      <c r="B213" s="253" t="s">
        <v>2091</v>
      </c>
      <c r="C213" s="251">
        <f t="shared" si="3"/>
        <v>40.355</v>
      </c>
      <c r="D213" s="254">
        <f t="shared" si="5"/>
        <v>40.355</v>
      </c>
      <c r="E213" s="254">
        <v>40.355</v>
      </c>
      <c r="F213" s="254"/>
      <c r="G213" s="254"/>
    </row>
    <row r="214" s="244" customFormat="1" ht="20.35" customHeight="1" spans="1:7">
      <c r="A214" s="253" t="s">
        <v>1719</v>
      </c>
      <c r="B214" s="253" t="s">
        <v>2092</v>
      </c>
      <c r="C214" s="251">
        <f t="shared" si="3"/>
        <v>180.875</v>
      </c>
      <c r="D214" s="254">
        <f t="shared" si="5"/>
        <v>180.875</v>
      </c>
      <c r="E214" s="254">
        <v>180.875</v>
      </c>
      <c r="F214" s="254"/>
      <c r="G214" s="254"/>
    </row>
    <row r="215" s="244" customFormat="1" ht="20.35" customHeight="1" spans="1:7">
      <c r="A215" s="253" t="s">
        <v>1721</v>
      </c>
      <c r="B215" s="253" t="s">
        <v>2093</v>
      </c>
      <c r="C215" s="251">
        <f t="shared" si="3"/>
        <v>173.31</v>
      </c>
      <c r="D215" s="254">
        <f t="shared" si="5"/>
        <v>173.31</v>
      </c>
      <c r="E215" s="254">
        <v>173.31</v>
      </c>
      <c r="F215" s="254"/>
      <c r="G215" s="254"/>
    </row>
    <row r="216" s="244" customFormat="1" ht="20.35" customHeight="1" spans="1:7">
      <c r="A216" s="253" t="s">
        <v>1723</v>
      </c>
      <c r="B216" s="253" t="s">
        <v>2094</v>
      </c>
      <c r="C216" s="251">
        <f t="shared" si="3"/>
        <v>68.945</v>
      </c>
      <c r="D216" s="254">
        <f t="shared" si="5"/>
        <v>68.945</v>
      </c>
      <c r="E216" s="254">
        <v>68.945</v>
      </c>
      <c r="F216" s="254"/>
      <c r="G216" s="254"/>
    </row>
    <row r="217" s="244" customFormat="1" ht="20.35" customHeight="1" spans="1:7">
      <c r="A217" s="253">
        <v>204016</v>
      </c>
      <c r="B217" s="253" t="s">
        <v>2095</v>
      </c>
      <c r="C217" s="251">
        <f t="shared" si="3"/>
        <v>57.56</v>
      </c>
      <c r="D217" s="254">
        <f t="shared" si="5"/>
        <v>57.56</v>
      </c>
      <c r="E217" s="254">
        <v>57.56</v>
      </c>
      <c r="F217" s="254"/>
      <c r="G217" s="254"/>
    </row>
    <row r="218" s="244" customFormat="1" ht="20.35" customHeight="1" spans="1:7">
      <c r="A218" s="253" t="s">
        <v>1727</v>
      </c>
      <c r="B218" s="253" t="s">
        <v>2096</v>
      </c>
      <c r="C218" s="251">
        <f t="shared" si="3"/>
        <v>72.665</v>
      </c>
      <c r="D218" s="254">
        <f t="shared" si="5"/>
        <v>72.665</v>
      </c>
      <c r="E218" s="254">
        <v>72.665</v>
      </c>
      <c r="F218" s="254"/>
      <c r="G218" s="254"/>
    </row>
    <row r="219" s="244" customFormat="1" ht="20.35" customHeight="1" spans="1:7">
      <c r="A219" s="253" t="s">
        <v>1729</v>
      </c>
      <c r="B219" s="253" t="s">
        <v>2097</v>
      </c>
      <c r="C219" s="251">
        <f t="shared" si="3"/>
        <v>115.675</v>
      </c>
      <c r="D219" s="254">
        <f t="shared" si="5"/>
        <v>115.675</v>
      </c>
      <c r="E219" s="254">
        <v>115.675</v>
      </c>
      <c r="F219" s="254"/>
      <c r="G219" s="254"/>
    </row>
    <row r="220" s="244" customFormat="1" ht="20.35" customHeight="1" spans="1:7">
      <c r="A220" s="253" t="s">
        <v>1731</v>
      </c>
      <c r="B220" s="253" t="s">
        <v>2098</v>
      </c>
      <c r="C220" s="251">
        <f t="shared" si="3"/>
        <v>13.22</v>
      </c>
      <c r="D220" s="254">
        <f t="shared" si="5"/>
        <v>13.22</v>
      </c>
      <c r="E220" s="254">
        <v>13.22</v>
      </c>
      <c r="F220" s="254"/>
      <c r="G220" s="254"/>
    </row>
    <row r="221" s="244" customFormat="1" ht="20.35" customHeight="1" spans="1:7">
      <c r="A221" s="253" t="s">
        <v>1733</v>
      </c>
      <c r="B221" s="253" t="s">
        <v>2099</v>
      </c>
      <c r="C221" s="251">
        <f t="shared" si="3"/>
        <v>11.76</v>
      </c>
      <c r="D221" s="254">
        <f t="shared" si="5"/>
        <v>11.76</v>
      </c>
      <c r="E221" s="254">
        <v>11.76</v>
      </c>
      <c r="F221" s="254"/>
      <c r="G221" s="254"/>
    </row>
    <row r="222" s="244" customFormat="1" ht="20.35" customHeight="1" spans="1:7">
      <c r="A222" s="253" t="s">
        <v>1735</v>
      </c>
      <c r="B222" s="253" t="s">
        <v>2100</v>
      </c>
      <c r="C222" s="251">
        <f t="shared" si="3"/>
        <v>85.955</v>
      </c>
      <c r="D222" s="254">
        <f t="shared" si="5"/>
        <v>85.955</v>
      </c>
      <c r="E222" s="254">
        <v>85.955</v>
      </c>
      <c r="F222" s="254"/>
      <c r="G222" s="254"/>
    </row>
    <row r="223" s="244" customFormat="1" ht="20.35" customHeight="1" spans="1:7">
      <c r="A223" s="253" t="s">
        <v>1737</v>
      </c>
      <c r="B223" s="253" t="s">
        <v>2101</v>
      </c>
      <c r="C223" s="251">
        <f t="shared" si="3"/>
        <v>5.47</v>
      </c>
      <c r="D223" s="254">
        <f t="shared" si="5"/>
        <v>5.47</v>
      </c>
      <c r="E223" s="254">
        <v>5.47</v>
      </c>
      <c r="F223" s="254"/>
      <c r="G223" s="254"/>
    </row>
    <row r="224" s="244" customFormat="1" ht="20.35" customHeight="1" spans="1:7">
      <c r="A224" s="253" t="s">
        <v>1739</v>
      </c>
      <c r="B224" s="253" t="s">
        <v>2102</v>
      </c>
      <c r="C224" s="251">
        <f t="shared" si="3"/>
        <v>287.175</v>
      </c>
      <c r="D224" s="254">
        <f t="shared" si="5"/>
        <v>287.175</v>
      </c>
      <c r="E224" s="254">
        <v>287.175</v>
      </c>
      <c r="F224" s="254"/>
      <c r="G224" s="254"/>
    </row>
    <row r="225" s="244" customFormat="1" ht="20.35" customHeight="1" spans="1:7">
      <c r="A225" s="253" t="s">
        <v>1741</v>
      </c>
      <c r="B225" s="253" t="s">
        <v>2103</v>
      </c>
      <c r="C225" s="251">
        <f t="shared" si="3"/>
        <v>89.325</v>
      </c>
      <c r="D225" s="254">
        <f t="shared" si="5"/>
        <v>89.325</v>
      </c>
      <c r="E225" s="254">
        <v>89.325</v>
      </c>
      <c r="F225" s="254"/>
      <c r="G225" s="254"/>
    </row>
    <row r="226" s="244" customFormat="1" ht="20.35" customHeight="1" spans="1:7">
      <c r="A226" s="253" t="s">
        <v>1743</v>
      </c>
      <c r="B226" s="253" t="s">
        <v>2104</v>
      </c>
      <c r="C226" s="251">
        <f t="shared" si="3"/>
        <v>93.735</v>
      </c>
      <c r="D226" s="254">
        <f t="shared" si="5"/>
        <v>93.735</v>
      </c>
      <c r="E226" s="254">
        <v>93.735</v>
      </c>
      <c r="F226" s="254"/>
      <c r="G226" s="254"/>
    </row>
    <row r="227" s="244" customFormat="1" ht="20.35" customHeight="1" spans="1:7">
      <c r="A227" s="253" t="s">
        <v>1745</v>
      </c>
      <c r="B227" s="253" t="s">
        <v>2105</v>
      </c>
      <c r="C227" s="251">
        <f t="shared" si="3"/>
        <v>57.264</v>
      </c>
      <c r="D227" s="254">
        <f t="shared" si="5"/>
        <v>57.264</v>
      </c>
      <c r="E227" s="254">
        <v>57.264</v>
      </c>
      <c r="F227" s="254"/>
      <c r="G227" s="254"/>
    </row>
    <row r="228" s="244" customFormat="1" ht="20.35" customHeight="1" spans="1:7">
      <c r="A228" s="253" t="s">
        <v>1747</v>
      </c>
      <c r="B228" s="253" t="s">
        <v>2106</v>
      </c>
      <c r="C228" s="251">
        <f t="shared" si="3"/>
        <v>93.725</v>
      </c>
      <c r="D228" s="254">
        <f t="shared" si="5"/>
        <v>93.725</v>
      </c>
      <c r="E228" s="254">
        <v>93.725</v>
      </c>
      <c r="F228" s="254"/>
      <c r="G228" s="254"/>
    </row>
    <row r="229" s="244" customFormat="1" ht="20.35" customHeight="1" spans="1:7">
      <c r="A229" s="253" t="s">
        <v>1749</v>
      </c>
      <c r="B229" s="253" t="s">
        <v>2107</v>
      </c>
      <c r="C229" s="251">
        <f t="shared" si="3"/>
        <v>64.59</v>
      </c>
      <c r="D229" s="254">
        <f t="shared" si="5"/>
        <v>64.59</v>
      </c>
      <c r="E229" s="254">
        <v>64.59</v>
      </c>
      <c r="F229" s="254"/>
      <c r="G229" s="254"/>
    </row>
    <row r="230" s="244" customFormat="1" ht="20.35" customHeight="1" spans="1:7">
      <c r="A230" s="253" t="s">
        <v>1751</v>
      </c>
      <c r="B230" s="253" t="s">
        <v>2108</v>
      </c>
      <c r="C230" s="251">
        <f t="shared" si="3"/>
        <v>42.07</v>
      </c>
      <c r="D230" s="254">
        <f t="shared" si="5"/>
        <v>42.07</v>
      </c>
      <c r="E230" s="254">
        <v>42.07</v>
      </c>
      <c r="F230" s="254"/>
      <c r="G230" s="254"/>
    </row>
    <row r="231" s="244" customFormat="1" ht="20.35" customHeight="1" spans="1:7">
      <c r="A231" s="253" t="s">
        <v>1753</v>
      </c>
      <c r="B231" s="253" t="s">
        <v>2109</v>
      </c>
      <c r="C231" s="251">
        <f t="shared" si="3"/>
        <v>65.586</v>
      </c>
      <c r="D231" s="254">
        <f t="shared" si="5"/>
        <v>65.586</v>
      </c>
      <c r="E231" s="254">
        <v>65.586</v>
      </c>
      <c r="F231" s="254"/>
      <c r="G231" s="254"/>
    </row>
    <row r="232" s="244" customFormat="1" ht="20.35" customHeight="1" spans="1:7">
      <c r="A232" s="253" t="s">
        <v>1755</v>
      </c>
      <c r="B232" s="253" t="s">
        <v>2110</v>
      </c>
      <c r="C232" s="251">
        <f t="shared" si="3"/>
        <v>84.032</v>
      </c>
      <c r="D232" s="254">
        <f t="shared" si="5"/>
        <v>84.032</v>
      </c>
      <c r="E232" s="254">
        <v>84.032</v>
      </c>
      <c r="F232" s="254"/>
      <c r="G232" s="254"/>
    </row>
    <row r="233" s="244" customFormat="1" ht="20.35" customHeight="1" spans="1:7">
      <c r="A233" s="253" t="s">
        <v>1757</v>
      </c>
      <c r="B233" s="253" t="s">
        <v>2111</v>
      </c>
      <c r="C233" s="251">
        <f t="shared" si="3"/>
        <v>54.439</v>
      </c>
      <c r="D233" s="254">
        <f t="shared" si="5"/>
        <v>54.439</v>
      </c>
      <c r="E233" s="254">
        <v>54.439</v>
      </c>
      <c r="F233" s="254"/>
      <c r="G233" s="254"/>
    </row>
    <row r="234" s="244" customFormat="1" ht="20.35" customHeight="1" spans="1:7">
      <c r="A234" s="253" t="s">
        <v>1759</v>
      </c>
      <c r="B234" s="253" t="s">
        <v>2112</v>
      </c>
      <c r="C234" s="251">
        <f t="shared" si="3"/>
        <v>118.101</v>
      </c>
      <c r="D234" s="254">
        <f t="shared" si="5"/>
        <v>118.101</v>
      </c>
      <c r="E234" s="254">
        <v>118.101</v>
      </c>
      <c r="F234" s="254"/>
      <c r="G234" s="254"/>
    </row>
    <row r="235" s="244" customFormat="1" ht="20.35" customHeight="1" spans="1:7">
      <c r="A235" s="253" t="s">
        <v>1761</v>
      </c>
      <c r="B235" s="253" t="s">
        <v>2113</v>
      </c>
      <c r="C235" s="251">
        <f t="shared" si="3"/>
        <v>492.110194</v>
      </c>
      <c r="D235" s="254">
        <f t="shared" si="5"/>
        <v>492.110194</v>
      </c>
      <c r="E235" s="254">
        <v>444.110194</v>
      </c>
      <c r="F235" s="254">
        <v>48</v>
      </c>
      <c r="G235" s="254"/>
    </row>
    <row r="236" s="244" customFormat="1" ht="20.35" customHeight="1" spans="1:7">
      <c r="A236" s="253" t="s">
        <v>1697</v>
      </c>
      <c r="B236" s="253" t="s">
        <v>2114</v>
      </c>
      <c r="C236" s="251">
        <f t="shared" si="3"/>
        <v>4185.48</v>
      </c>
      <c r="D236" s="254">
        <f t="shared" si="5"/>
        <v>0</v>
      </c>
      <c r="E236" s="254"/>
      <c r="F236" s="254"/>
      <c r="G236" s="254">
        <v>4185.48</v>
      </c>
    </row>
    <row r="237" s="244" customFormat="1" ht="22.75" customHeight="1" spans="1:7">
      <c r="A237" s="252" t="s">
        <v>2115</v>
      </c>
      <c r="B237" s="252"/>
      <c r="C237" s="251">
        <f t="shared" si="3"/>
        <v>202.834123</v>
      </c>
      <c r="D237" s="251">
        <v>183.834123</v>
      </c>
      <c r="E237" s="251">
        <v>163.834123</v>
      </c>
      <c r="F237" s="251">
        <v>20</v>
      </c>
      <c r="G237" s="251">
        <v>19</v>
      </c>
    </row>
    <row r="238" s="244" customFormat="1" ht="20.35" customHeight="1" spans="1:7">
      <c r="A238" s="253" t="s">
        <v>1763</v>
      </c>
      <c r="B238" s="253" t="s">
        <v>2116</v>
      </c>
      <c r="C238" s="251">
        <f t="shared" si="3"/>
        <v>202.834123</v>
      </c>
      <c r="D238" s="254">
        <v>183.834123</v>
      </c>
      <c r="E238" s="254">
        <v>163.834123</v>
      </c>
      <c r="F238" s="254">
        <v>20</v>
      </c>
      <c r="G238" s="254">
        <v>19</v>
      </c>
    </row>
    <row r="239" s="244" customFormat="1" ht="22.75" customHeight="1" spans="1:7">
      <c r="A239" s="252" t="s">
        <v>2117</v>
      </c>
      <c r="B239" s="252"/>
      <c r="C239" s="251">
        <f t="shared" si="3"/>
        <v>2186.875988</v>
      </c>
      <c r="D239" s="251">
        <v>1042.575988</v>
      </c>
      <c r="E239" s="251">
        <v>932.575988</v>
      </c>
      <c r="F239" s="251">
        <v>110</v>
      </c>
      <c r="G239" s="251">
        <v>1144.3</v>
      </c>
    </row>
    <row r="240" s="244" customFormat="1" ht="20.35" customHeight="1" spans="1:7">
      <c r="A240" s="253" t="s">
        <v>1764</v>
      </c>
      <c r="B240" s="253" t="s">
        <v>2118</v>
      </c>
      <c r="C240" s="251">
        <f t="shared" si="3"/>
        <v>432.111529</v>
      </c>
      <c r="D240" s="254">
        <v>345.811529</v>
      </c>
      <c r="E240" s="254">
        <v>309.811529</v>
      </c>
      <c r="F240" s="254">
        <v>36</v>
      </c>
      <c r="G240" s="254">
        <v>86.3</v>
      </c>
    </row>
    <row r="241" s="244" customFormat="1" ht="20.35" customHeight="1" spans="1:7">
      <c r="A241" s="253" t="s">
        <v>1766</v>
      </c>
      <c r="B241" s="253" t="s">
        <v>2119</v>
      </c>
      <c r="C241" s="251">
        <f t="shared" si="3"/>
        <v>544.522249</v>
      </c>
      <c r="D241" s="254">
        <v>245.522249</v>
      </c>
      <c r="E241" s="254">
        <v>218.522249</v>
      </c>
      <c r="F241" s="254">
        <v>27</v>
      </c>
      <c r="G241" s="254">
        <v>299</v>
      </c>
    </row>
    <row r="242" s="244" customFormat="1" ht="20.35" customHeight="1" spans="1:7">
      <c r="A242" s="253" t="s">
        <v>1767</v>
      </c>
      <c r="B242" s="253" t="s">
        <v>2120</v>
      </c>
      <c r="C242" s="251">
        <f t="shared" si="3"/>
        <v>370.86016</v>
      </c>
      <c r="D242" s="254">
        <v>110.86016</v>
      </c>
      <c r="E242" s="254">
        <v>98.86016</v>
      </c>
      <c r="F242" s="254">
        <v>12</v>
      </c>
      <c r="G242" s="254">
        <v>260</v>
      </c>
    </row>
    <row r="243" s="244" customFormat="1" ht="20.35" customHeight="1" spans="1:7">
      <c r="A243" s="253" t="s">
        <v>1768</v>
      </c>
      <c r="B243" s="253" t="s">
        <v>2121</v>
      </c>
      <c r="C243" s="251">
        <f t="shared" si="3"/>
        <v>91.130338</v>
      </c>
      <c r="D243" s="254">
        <v>91.130338</v>
      </c>
      <c r="E243" s="254">
        <v>82.130338</v>
      </c>
      <c r="F243" s="254">
        <v>9</v>
      </c>
      <c r="G243" s="254"/>
    </row>
    <row r="244" s="244" customFormat="1" ht="20.35" customHeight="1" spans="1:7">
      <c r="A244" s="253" t="s">
        <v>1769</v>
      </c>
      <c r="B244" s="253" t="s">
        <v>2122</v>
      </c>
      <c r="C244" s="251">
        <f t="shared" si="3"/>
        <v>92.29281</v>
      </c>
      <c r="D244" s="254">
        <v>69.29281</v>
      </c>
      <c r="E244" s="254">
        <v>61.29281</v>
      </c>
      <c r="F244" s="254">
        <v>8</v>
      </c>
      <c r="G244" s="254">
        <v>23</v>
      </c>
    </row>
    <row r="245" s="244" customFormat="1" ht="20.35" customHeight="1" spans="1:7">
      <c r="A245" s="253" t="s">
        <v>1771</v>
      </c>
      <c r="B245" s="253" t="s">
        <v>2123</v>
      </c>
      <c r="C245" s="251">
        <f t="shared" si="3"/>
        <v>60.028913</v>
      </c>
      <c r="D245" s="254">
        <v>60.028913</v>
      </c>
      <c r="E245" s="254">
        <v>54.028913</v>
      </c>
      <c r="F245" s="254">
        <v>6</v>
      </c>
      <c r="G245" s="254"/>
    </row>
    <row r="246" s="244" customFormat="1" ht="20.35" customHeight="1" spans="1:7">
      <c r="A246" s="253" t="s">
        <v>1773</v>
      </c>
      <c r="B246" s="253" t="s">
        <v>2124</v>
      </c>
      <c r="C246" s="251">
        <f t="shared" si="3"/>
        <v>217.284158</v>
      </c>
      <c r="D246" s="254">
        <v>77.284158</v>
      </c>
      <c r="E246" s="254">
        <v>69.284158</v>
      </c>
      <c r="F246" s="254">
        <v>8</v>
      </c>
      <c r="G246" s="254">
        <v>140</v>
      </c>
    </row>
    <row r="247" s="244" customFormat="1" ht="20.35" customHeight="1" spans="1:7">
      <c r="A247" s="253" t="s">
        <v>1774</v>
      </c>
      <c r="B247" s="253" t="s">
        <v>2125</v>
      </c>
      <c r="C247" s="251">
        <f t="shared" si="3"/>
        <v>378.645831</v>
      </c>
      <c r="D247" s="254">
        <v>42.645831</v>
      </c>
      <c r="E247" s="254">
        <v>38.645831</v>
      </c>
      <c r="F247" s="254">
        <v>4</v>
      </c>
      <c r="G247" s="254">
        <v>336</v>
      </c>
    </row>
    <row r="248" s="244" customFormat="1" ht="22.75" customHeight="1" spans="1:7">
      <c r="A248" s="252" t="s">
        <v>2126</v>
      </c>
      <c r="B248" s="252"/>
      <c r="C248" s="251">
        <f t="shared" si="3"/>
        <v>126.829278</v>
      </c>
      <c r="D248" s="251">
        <v>52.429278</v>
      </c>
      <c r="E248" s="251">
        <v>47.429278</v>
      </c>
      <c r="F248" s="251">
        <v>5</v>
      </c>
      <c r="G248" s="251">
        <v>74.4</v>
      </c>
    </row>
    <row r="249" s="244" customFormat="1" ht="20.35" customHeight="1" spans="1:7">
      <c r="A249" s="253" t="s">
        <v>1775</v>
      </c>
      <c r="B249" s="253" t="s">
        <v>2127</v>
      </c>
      <c r="C249" s="251">
        <f t="shared" si="3"/>
        <v>126.829278</v>
      </c>
      <c r="D249" s="254">
        <v>52.429278</v>
      </c>
      <c r="E249" s="254">
        <v>47.429278</v>
      </c>
      <c r="F249" s="254">
        <v>5</v>
      </c>
      <c r="G249" s="254">
        <v>74.4</v>
      </c>
    </row>
    <row r="250" s="244" customFormat="1" ht="22.75" customHeight="1" spans="1:7">
      <c r="A250" s="252" t="s">
        <v>2128</v>
      </c>
      <c r="B250" s="252"/>
      <c r="C250" s="251">
        <f t="shared" si="3"/>
        <v>89.110324</v>
      </c>
      <c r="D250" s="251">
        <v>56.110324</v>
      </c>
      <c r="E250" s="251">
        <v>50.110324</v>
      </c>
      <c r="F250" s="251">
        <v>6</v>
      </c>
      <c r="G250" s="251">
        <v>33</v>
      </c>
    </row>
    <row r="251" s="244" customFormat="1" ht="20.35" customHeight="1" spans="1:7">
      <c r="A251" s="253" t="s">
        <v>1776</v>
      </c>
      <c r="B251" s="253" t="s">
        <v>2129</v>
      </c>
      <c r="C251" s="251">
        <f t="shared" si="3"/>
        <v>89.110324</v>
      </c>
      <c r="D251" s="254">
        <v>56.110324</v>
      </c>
      <c r="E251" s="254">
        <v>50.110324</v>
      </c>
      <c r="F251" s="254">
        <v>6</v>
      </c>
      <c r="G251" s="254">
        <v>33</v>
      </c>
    </row>
    <row r="252" s="244" customFormat="1" ht="22.75" customHeight="1" spans="1:7">
      <c r="A252" s="252" t="s">
        <v>2130</v>
      </c>
      <c r="B252" s="252"/>
      <c r="C252" s="251">
        <f t="shared" si="3"/>
        <v>483.10036</v>
      </c>
      <c r="D252" s="251">
        <v>281.37036</v>
      </c>
      <c r="E252" s="251">
        <v>250.37036</v>
      </c>
      <c r="F252" s="251">
        <v>31</v>
      </c>
      <c r="G252" s="251">
        <v>201.73</v>
      </c>
    </row>
    <row r="253" s="244" customFormat="1" ht="20.35" customHeight="1" spans="1:7">
      <c r="A253" s="253" t="s">
        <v>1777</v>
      </c>
      <c r="B253" s="253" t="s">
        <v>2131</v>
      </c>
      <c r="C253" s="251">
        <f t="shared" si="3"/>
        <v>170.318856</v>
      </c>
      <c r="D253" s="254">
        <v>67.318856</v>
      </c>
      <c r="E253" s="254">
        <v>60.318856</v>
      </c>
      <c r="F253" s="254">
        <v>7</v>
      </c>
      <c r="G253" s="254">
        <v>103</v>
      </c>
    </row>
    <row r="254" s="244" customFormat="1" ht="20.35" customHeight="1" spans="1:7">
      <c r="A254" s="253" t="s">
        <v>1778</v>
      </c>
      <c r="B254" s="253" t="s">
        <v>2132</v>
      </c>
      <c r="C254" s="251">
        <f t="shared" si="3"/>
        <v>105.621214</v>
      </c>
      <c r="D254" s="254">
        <v>85.621214</v>
      </c>
      <c r="E254" s="254">
        <v>75.621214</v>
      </c>
      <c r="F254" s="254">
        <v>10</v>
      </c>
      <c r="G254" s="254">
        <v>20</v>
      </c>
    </row>
    <row r="255" s="244" customFormat="1" ht="20.35" customHeight="1" spans="1:7">
      <c r="A255" s="253" t="s">
        <v>1779</v>
      </c>
      <c r="B255" s="253" t="s">
        <v>2133</v>
      </c>
      <c r="C255" s="251">
        <f t="shared" si="3"/>
        <v>131.066288</v>
      </c>
      <c r="D255" s="254">
        <v>72.336288</v>
      </c>
      <c r="E255" s="254">
        <v>64.336288</v>
      </c>
      <c r="F255" s="254">
        <v>8</v>
      </c>
      <c r="G255" s="254">
        <v>58.73</v>
      </c>
    </row>
    <row r="256" s="244" customFormat="1" ht="20.35" customHeight="1" spans="1:7">
      <c r="A256" s="253" t="s">
        <v>1780</v>
      </c>
      <c r="B256" s="253" t="s">
        <v>2134</v>
      </c>
      <c r="C256" s="251">
        <f t="shared" si="3"/>
        <v>76.094002</v>
      </c>
      <c r="D256" s="254">
        <v>56.094002</v>
      </c>
      <c r="E256" s="254">
        <v>50.094002</v>
      </c>
      <c r="F256" s="254">
        <v>6</v>
      </c>
      <c r="G256" s="254">
        <v>20</v>
      </c>
    </row>
    <row r="257" s="244" customFormat="1" ht="22.75" customHeight="1" spans="1:7">
      <c r="A257" s="252" t="s">
        <v>2135</v>
      </c>
      <c r="B257" s="252"/>
      <c r="C257" s="251">
        <f t="shared" si="3"/>
        <v>7907.374543</v>
      </c>
      <c r="D257" s="251">
        <v>6439.614543</v>
      </c>
      <c r="E257" s="251">
        <v>6014.614543</v>
      </c>
      <c r="F257" s="251">
        <v>425</v>
      </c>
      <c r="G257" s="251">
        <v>1467.76</v>
      </c>
    </row>
    <row r="258" s="244" customFormat="1" ht="20.35" customHeight="1" spans="1:7">
      <c r="A258" s="253">
        <v>302001</v>
      </c>
      <c r="B258" s="253" t="s">
        <v>2136</v>
      </c>
      <c r="C258" s="251">
        <f t="shared" si="3"/>
        <v>1950.093764</v>
      </c>
      <c r="D258" s="254">
        <f>90.9+1089.433764</f>
        <v>1180.333764</v>
      </c>
      <c r="E258" s="254">
        <v>1079.333764</v>
      </c>
      <c r="F258" s="254">
        <v>101</v>
      </c>
      <c r="G258" s="254">
        <v>769.76</v>
      </c>
    </row>
    <row r="259" s="244" customFormat="1" ht="20.35" customHeight="1" spans="1:7">
      <c r="A259" s="253" t="s">
        <v>1781</v>
      </c>
      <c r="B259" s="253" t="s">
        <v>2137</v>
      </c>
      <c r="C259" s="251">
        <f t="shared" si="3"/>
        <v>1717.462207</v>
      </c>
      <c r="D259" s="254">
        <v>1717.462207</v>
      </c>
      <c r="E259" s="254">
        <v>1578.462207</v>
      </c>
      <c r="F259" s="254">
        <v>139</v>
      </c>
      <c r="G259" s="254"/>
    </row>
    <row r="260" s="244" customFormat="1" ht="20.35" customHeight="1" spans="1:7">
      <c r="A260" s="253" t="s">
        <v>1782</v>
      </c>
      <c r="B260" s="253" t="s">
        <v>2138</v>
      </c>
      <c r="C260" s="251">
        <f t="shared" si="3"/>
        <v>4239.818572</v>
      </c>
      <c r="D260" s="254">
        <v>3541.818572</v>
      </c>
      <c r="E260" s="254">
        <v>3356.818572</v>
      </c>
      <c r="F260" s="254">
        <v>185</v>
      </c>
      <c r="G260" s="254">
        <v>698</v>
      </c>
    </row>
    <row r="261" s="244" customFormat="1" ht="22.75" customHeight="1" spans="1:7">
      <c r="A261" s="252" t="s">
        <v>2139</v>
      </c>
      <c r="B261" s="252"/>
      <c r="C261" s="251">
        <f t="shared" si="3"/>
        <v>3259.060275</v>
      </c>
      <c r="D261" s="251">
        <v>2840.060275</v>
      </c>
      <c r="E261" s="251">
        <v>2574.060275</v>
      </c>
      <c r="F261" s="251">
        <v>266</v>
      </c>
      <c r="G261" s="251">
        <v>419</v>
      </c>
    </row>
    <row r="262" s="244" customFormat="1" ht="20.35" customHeight="1" spans="1:7">
      <c r="A262" s="253" t="s">
        <v>1783</v>
      </c>
      <c r="B262" s="253" t="s">
        <v>2140</v>
      </c>
      <c r="C262" s="251">
        <f t="shared" si="3"/>
        <v>1942.463753</v>
      </c>
      <c r="D262" s="254">
        <v>1850.463753</v>
      </c>
      <c r="E262" s="254">
        <v>1681.463753</v>
      </c>
      <c r="F262" s="254">
        <v>169</v>
      </c>
      <c r="G262" s="254">
        <v>92</v>
      </c>
    </row>
    <row r="263" s="244" customFormat="1" ht="20.35" customHeight="1" spans="1:7">
      <c r="A263" s="253" t="s">
        <v>1784</v>
      </c>
      <c r="B263" s="253" t="s">
        <v>2141</v>
      </c>
      <c r="C263" s="251">
        <f t="shared" ref="C263:C326" si="6">D263+G263</f>
        <v>148.977013</v>
      </c>
      <c r="D263" s="254">
        <v>114.977013</v>
      </c>
      <c r="E263" s="254">
        <v>103.977013</v>
      </c>
      <c r="F263" s="254">
        <v>11</v>
      </c>
      <c r="G263" s="254">
        <v>34</v>
      </c>
    </row>
    <row r="264" s="244" customFormat="1" ht="20.35" customHeight="1" spans="1:7">
      <c r="A264" s="253" t="s">
        <v>1785</v>
      </c>
      <c r="B264" s="253" t="s">
        <v>2142</v>
      </c>
      <c r="C264" s="251">
        <f t="shared" si="6"/>
        <v>313.996959</v>
      </c>
      <c r="D264" s="254">
        <v>268.996959</v>
      </c>
      <c r="E264" s="254">
        <v>243.996959</v>
      </c>
      <c r="F264" s="254">
        <v>25</v>
      </c>
      <c r="G264" s="254">
        <v>45</v>
      </c>
    </row>
    <row r="265" s="244" customFormat="1" ht="20.35" customHeight="1" spans="1:7">
      <c r="A265" s="253" t="s">
        <v>1786</v>
      </c>
      <c r="B265" s="253" t="s">
        <v>2143</v>
      </c>
      <c r="C265" s="251">
        <f t="shared" si="6"/>
        <v>853.62255</v>
      </c>
      <c r="D265" s="254">
        <v>605.62255</v>
      </c>
      <c r="E265" s="254">
        <v>544.62255</v>
      </c>
      <c r="F265" s="254">
        <v>61</v>
      </c>
      <c r="G265" s="254">
        <v>248</v>
      </c>
    </row>
    <row r="266" s="244" customFormat="1" ht="22.75" customHeight="1" spans="1:7">
      <c r="A266" s="252" t="s">
        <v>2144</v>
      </c>
      <c r="B266" s="252"/>
      <c r="C266" s="251">
        <f t="shared" si="6"/>
        <v>1265.810423</v>
      </c>
      <c r="D266" s="251">
        <v>821.610423</v>
      </c>
      <c r="E266" s="251">
        <v>746.610423</v>
      </c>
      <c r="F266" s="251">
        <v>75</v>
      </c>
      <c r="G266" s="251">
        <v>444.2</v>
      </c>
    </row>
    <row r="267" s="244" customFormat="1" ht="20.35" customHeight="1" spans="1:7">
      <c r="A267" s="253" t="s">
        <v>1787</v>
      </c>
      <c r="B267" s="253" t="s">
        <v>2145</v>
      </c>
      <c r="C267" s="251">
        <f t="shared" si="6"/>
        <v>1265.810423</v>
      </c>
      <c r="D267" s="254">
        <v>821.610423</v>
      </c>
      <c r="E267" s="254">
        <v>746.610423</v>
      </c>
      <c r="F267" s="254">
        <v>75</v>
      </c>
      <c r="G267" s="254">
        <v>444.2</v>
      </c>
    </row>
    <row r="268" s="244" customFormat="1" ht="22.75" customHeight="1" spans="1:7">
      <c r="A268" s="252" t="s">
        <v>2146</v>
      </c>
      <c r="B268" s="252"/>
      <c r="C268" s="251">
        <f t="shared" si="6"/>
        <v>1039.475183</v>
      </c>
      <c r="D268" s="251">
        <v>800.475183</v>
      </c>
      <c r="E268" s="251">
        <v>723.475183</v>
      </c>
      <c r="F268" s="251">
        <v>77</v>
      </c>
      <c r="G268" s="251">
        <v>239</v>
      </c>
    </row>
    <row r="269" s="244" customFormat="1" ht="20.35" customHeight="1" spans="1:7">
      <c r="A269" s="253" t="s">
        <v>1789</v>
      </c>
      <c r="B269" s="253" t="s">
        <v>2147</v>
      </c>
      <c r="C269" s="251">
        <f t="shared" si="6"/>
        <v>1039.475183</v>
      </c>
      <c r="D269" s="254">
        <v>800.475183</v>
      </c>
      <c r="E269" s="254">
        <v>723.475183</v>
      </c>
      <c r="F269" s="254">
        <v>77</v>
      </c>
      <c r="G269" s="254">
        <v>239</v>
      </c>
    </row>
    <row r="270" s="244" customFormat="1" ht="22.75" customHeight="1" spans="1:7">
      <c r="A270" s="252" t="s">
        <v>2148</v>
      </c>
      <c r="B270" s="252"/>
      <c r="C270" s="251">
        <f t="shared" si="6"/>
        <v>185.311258</v>
      </c>
      <c r="D270" s="251">
        <v>170.311258</v>
      </c>
      <c r="E270" s="251">
        <v>153.311258</v>
      </c>
      <c r="F270" s="251">
        <v>17</v>
      </c>
      <c r="G270" s="251">
        <v>15</v>
      </c>
    </row>
    <row r="271" s="244" customFormat="1" ht="20.35" customHeight="1" spans="1:7">
      <c r="A271" s="253" t="s">
        <v>1790</v>
      </c>
      <c r="B271" s="253" t="s">
        <v>2149</v>
      </c>
      <c r="C271" s="251">
        <f t="shared" si="6"/>
        <v>185.311258</v>
      </c>
      <c r="D271" s="254">
        <v>170.311258</v>
      </c>
      <c r="E271" s="254">
        <v>153.311258</v>
      </c>
      <c r="F271" s="254">
        <v>17</v>
      </c>
      <c r="G271" s="254">
        <v>15</v>
      </c>
    </row>
    <row r="272" s="244" customFormat="1" ht="22.75" customHeight="1" spans="1:7">
      <c r="A272" s="252" t="s">
        <v>2150</v>
      </c>
      <c r="B272" s="252"/>
      <c r="C272" s="251">
        <f t="shared" si="6"/>
        <v>635.791854</v>
      </c>
      <c r="D272" s="251">
        <v>515.791854</v>
      </c>
      <c r="E272" s="251">
        <v>464.791854</v>
      </c>
      <c r="F272" s="251">
        <v>51</v>
      </c>
      <c r="G272" s="251">
        <v>120</v>
      </c>
    </row>
    <row r="273" s="244" customFormat="1" ht="20.35" customHeight="1" spans="1:7">
      <c r="A273" s="253" t="s">
        <v>1791</v>
      </c>
      <c r="B273" s="253" t="s">
        <v>2151</v>
      </c>
      <c r="C273" s="251">
        <f t="shared" si="6"/>
        <v>635.791854</v>
      </c>
      <c r="D273" s="254">
        <v>515.791854</v>
      </c>
      <c r="E273" s="254">
        <v>464.791854</v>
      </c>
      <c r="F273" s="254">
        <v>51</v>
      </c>
      <c r="G273" s="254">
        <v>120</v>
      </c>
    </row>
    <row r="274" s="244" customFormat="1" ht="22.75" customHeight="1" spans="1:7">
      <c r="A274" s="252" t="s">
        <v>2152</v>
      </c>
      <c r="B274" s="252"/>
      <c r="C274" s="251">
        <f t="shared" si="6"/>
        <v>166.515528</v>
      </c>
      <c r="D274" s="251">
        <v>141.515528</v>
      </c>
      <c r="E274" s="251">
        <v>119.015528</v>
      </c>
      <c r="F274" s="251">
        <v>22.5</v>
      </c>
      <c r="G274" s="251">
        <v>25</v>
      </c>
    </row>
    <row r="275" s="244" customFormat="1" ht="20.35" customHeight="1" spans="1:7">
      <c r="A275" s="253" t="s">
        <v>1792</v>
      </c>
      <c r="B275" s="253" t="s">
        <v>2153</v>
      </c>
      <c r="C275" s="251">
        <f t="shared" si="6"/>
        <v>166.515528</v>
      </c>
      <c r="D275" s="254">
        <v>141.515528</v>
      </c>
      <c r="E275" s="254">
        <v>119.015528</v>
      </c>
      <c r="F275" s="254">
        <v>22.5</v>
      </c>
      <c r="G275" s="254">
        <v>25</v>
      </c>
    </row>
    <row r="276" s="244" customFormat="1" ht="22.75" customHeight="1" spans="1:7">
      <c r="A276" s="252" t="s">
        <v>2154</v>
      </c>
      <c r="B276" s="252"/>
      <c r="C276" s="251">
        <f t="shared" si="6"/>
        <v>218.889562</v>
      </c>
      <c r="D276" s="251">
        <v>98.889562</v>
      </c>
      <c r="E276" s="251">
        <v>87.889562</v>
      </c>
      <c r="F276" s="251">
        <v>11</v>
      </c>
      <c r="G276" s="251">
        <v>120</v>
      </c>
    </row>
    <row r="277" s="244" customFormat="1" ht="20.35" customHeight="1" spans="1:7">
      <c r="A277" s="253">
        <v>317001</v>
      </c>
      <c r="B277" s="253" t="s">
        <v>2155</v>
      </c>
      <c r="C277" s="251">
        <f t="shared" si="6"/>
        <v>218.889562</v>
      </c>
      <c r="D277" s="254">
        <v>98.889562</v>
      </c>
      <c r="E277" s="254">
        <v>87.889562</v>
      </c>
      <c r="F277" s="254">
        <v>11</v>
      </c>
      <c r="G277" s="254">
        <v>120</v>
      </c>
    </row>
    <row r="278" s="244" customFormat="1" ht="22.75" customHeight="1" spans="1:7">
      <c r="A278" s="252" t="s">
        <v>2156</v>
      </c>
      <c r="B278" s="252"/>
      <c r="C278" s="251">
        <f t="shared" si="6"/>
        <v>147.162636</v>
      </c>
      <c r="D278" s="251">
        <v>102.162636</v>
      </c>
      <c r="E278" s="251">
        <v>93.162636</v>
      </c>
      <c r="F278" s="251">
        <v>9</v>
      </c>
      <c r="G278" s="251">
        <v>45</v>
      </c>
    </row>
    <row r="279" s="244" customFormat="1" ht="20.35" customHeight="1" spans="1:7">
      <c r="A279" s="253" t="s">
        <v>1795</v>
      </c>
      <c r="B279" s="253" t="s">
        <v>2157</v>
      </c>
      <c r="C279" s="251">
        <f t="shared" si="6"/>
        <v>147.162636</v>
      </c>
      <c r="D279" s="254">
        <v>102.162636</v>
      </c>
      <c r="E279" s="254">
        <v>93.162636</v>
      </c>
      <c r="F279" s="254">
        <v>9</v>
      </c>
      <c r="G279" s="254">
        <v>45</v>
      </c>
    </row>
    <row r="280" s="244" customFormat="1" ht="22.75" customHeight="1" spans="1:7">
      <c r="A280" s="252" t="s">
        <v>2158</v>
      </c>
      <c r="B280" s="252"/>
      <c r="C280" s="251">
        <f t="shared" si="6"/>
        <v>4039.161368</v>
      </c>
      <c r="D280" s="251">
        <v>2256.381368</v>
      </c>
      <c r="E280" s="251">
        <v>2023.381368</v>
      </c>
      <c r="F280" s="251">
        <v>233</v>
      </c>
      <c r="G280" s="251">
        <v>1782.78</v>
      </c>
    </row>
    <row r="281" s="244" customFormat="1" ht="20.35" customHeight="1" spans="1:7">
      <c r="A281" s="253" t="s">
        <v>1796</v>
      </c>
      <c r="B281" s="253" t="s">
        <v>2159</v>
      </c>
      <c r="C281" s="251">
        <f t="shared" si="6"/>
        <v>2362.499433</v>
      </c>
      <c r="D281" s="254">
        <v>964.499433</v>
      </c>
      <c r="E281" s="254">
        <v>864.499433</v>
      </c>
      <c r="F281" s="254">
        <v>100</v>
      </c>
      <c r="G281" s="254">
        <v>1398</v>
      </c>
    </row>
    <row r="282" s="244" customFormat="1" ht="20.35" customHeight="1" spans="1:7">
      <c r="A282" s="253" t="s">
        <v>1798</v>
      </c>
      <c r="B282" s="253" t="s">
        <v>2160</v>
      </c>
      <c r="C282" s="251">
        <f t="shared" si="6"/>
        <v>272.000433</v>
      </c>
      <c r="D282" s="254">
        <v>117.220433</v>
      </c>
      <c r="E282" s="254">
        <v>105.220433</v>
      </c>
      <c r="F282" s="254">
        <v>12</v>
      </c>
      <c r="G282" s="254">
        <v>154.78</v>
      </c>
    </row>
    <row r="283" s="244" customFormat="1" ht="20.35" customHeight="1" spans="1:7">
      <c r="A283" s="253" t="s">
        <v>1800</v>
      </c>
      <c r="B283" s="253" t="s">
        <v>2161</v>
      </c>
      <c r="C283" s="251">
        <f t="shared" si="6"/>
        <v>91.246454</v>
      </c>
      <c r="D283" s="254">
        <v>91.246454</v>
      </c>
      <c r="E283" s="254">
        <v>81.246454</v>
      </c>
      <c r="F283" s="254">
        <v>10</v>
      </c>
      <c r="G283" s="254"/>
    </row>
    <row r="284" s="244" customFormat="1" ht="20.35" customHeight="1" spans="1:7">
      <c r="A284" s="253" t="s">
        <v>1802</v>
      </c>
      <c r="B284" s="253" t="s">
        <v>2162</v>
      </c>
      <c r="C284" s="251">
        <f t="shared" si="6"/>
        <v>167.624036</v>
      </c>
      <c r="D284" s="254">
        <v>137.624036</v>
      </c>
      <c r="E284" s="254">
        <v>123.624036</v>
      </c>
      <c r="F284" s="254">
        <v>14</v>
      </c>
      <c r="G284" s="254">
        <v>30</v>
      </c>
    </row>
    <row r="285" s="244" customFormat="1" ht="20.35" customHeight="1" spans="1:7">
      <c r="A285" s="253" t="s">
        <v>1804</v>
      </c>
      <c r="B285" s="253" t="s">
        <v>2163</v>
      </c>
      <c r="C285" s="251">
        <f t="shared" si="6"/>
        <v>228.248592</v>
      </c>
      <c r="D285" s="254">
        <v>228.248592</v>
      </c>
      <c r="E285" s="254">
        <v>205.248592</v>
      </c>
      <c r="F285" s="254">
        <v>23</v>
      </c>
      <c r="G285" s="254"/>
    </row>
    <row r="286" s="244" customFormat="1" ht="20.35" customHeight="1" spans="1:7">
      <c r="A286" s="253" t="s">
        <v>1806</v>
      </c>
      <c r="B286" s="253" t="s">
        <v>2164</v>
      </c>
      <c r="C286" s="251">
        <f t="shared" si="6"/>
        <v>819.978042</v>
      </c>
      <c r="D286" s="254">
        <v>639.978042</v>
      </c>
      <c r="E286" s="254">
        <v>573.978042</v>
      </c>
      <c r="F286" s="254">
        <v>66</v>
      </c>
      <c r="G286" s="254">
        <v>180</v>
      </c>
    </row>
    <row r="287" s="244" customFormat="1" ht="20.35" customHeight="1" spans="1:7">
      <c r="A287" s="253" t="s">
        <v>1807</v>
      </c>
      <c r="B287" s="253" t="s">
        <v>2165</v>
      </c>
      <c r="C287" s="251">
        <f t="shared" si="6"/>
        <v>97.564378</v>
      </c>
      <c r="D287" s="254">
        <v>77.564378</v>
      </c>
      <c r="E287" s="254">
        <v>69.564378</v>
      </c>
      <c r="F287" s="254">
        <v>8</v>
      </c>
      <c r="G287" s="254">
        <v>20</v>
      </c>
    </row>
    <row r="288" s="244" customFormat="1" ht="22.75" customHeight="1" spans="1:7">
      <c r="A288" s="252" t="s">
        <v>2166</v>
      </c>
      <c r="B288" s="252"/>
      <c r="C288" s="251">
        <f t="shared" si="6"/>
        <v>1657.652235</v>
      </c>
      <c r="D288" s="251">
        <v>657.652235</v>
      </c>
      <c r="E288" s="251">
        <v>587.652235</v>
      </c>
      <c r="F288" s="251">
        <v>70</v>
      </c>
      <c r="G288" s="251">
        <v>1000</v>
      </c>
    </row>
    <row r="289" s="244" customFormat="1" ht="20.35" customHeight="1" spans="1:7">
      <c r="A289" s="253" t="s">
        <v>1809</v>
      </c>
      <c r="B289" s="253" t="s">
        <v>2167</v>
      </c>
      <c r="C289" s="251">
        <f t="shared" si="6"/>
        <v>1657.652235</v>
      </c>
      <c r="D289" s="254">
        <v>657.652235</v>
      </c>
      <c r="E289" s="254">
        <v>587.652235</v>
      </c>
      <c r="F289" s="254">
        <v>70</v>
      </c>
      <c r="G289" s="254">
        <v>1000</v>
      </c>
    </row>
    <row r="290" s="244" customFormat="1" ht="22.75" customHeight="1" spans="1:7">
      <c r="A290" s="252" t="s">
        <v>2168</v>
      </c>
      <c r="B290" s="252"/>
      <c r="C290" s="251">
        <f t="shared" si="6"/>
        <v>8225.63121</v>
      </c>
      <c r="D290" s="251">
        <v>2932.64821</v>
      </c>
      <c r="E290" s="251">
        <v>2622.64821</v>
      </c>
      <c r="F290" s="251">
        <v>310</v>
      </c>
      <c r="G290" s="251">
        <v>5292.983</v>
      </c>
    </row>
    <row r="291" s="244" customFormat="1" ht="20.35" customHeight="1" spans="1:7">
      <c r="A291" s="253" t="s">
        <v>1811</v>
      </c>
      <c r="B291" s="253" t="s">
        <v>2169</v>
      </c>
      <c r="C291" s="251">
        <f t="shared" si="6"/>
        <v>938.407988</v>
      </c>
      <c r="D291" s="254">
        <v>210.157988</v>
      </c>
      <c r="E291" s="254">
        <v>190.157988</v>
      </c>
      <c r="F291" s="254">
        <v>20</v>
      </c>
      <c r="G291" s="254">
        <v>728.25</v>
      </c>
    </row>
    <row r="292" s="244" customFormat="1" ht="20.35" customHeight="1" spans="1:7">
      <c r="A292" s="253" t="s">
        <v>1812</v>
      </c>
      <c r="B292" s="253" t="s">
        <v>2170</v>
      </c>
      <c r="C292" s="251">
        <f t="shared" si="6"/>
        <v>406.247907</v>
      </c>
      <c r="D292" s="254">
        <v>376.247907</v>
      </c>
      <c r="E292" s="254">
        <v>338.247907</v>
      </c>
      <c r="F292" s="254">
        <v>38</v>
      </c>
      <c r="G292" s="254">
        <v>30</v>
      </c>
    </row>
    <row r="293" s="244" customFormat="1" ht="20.35" customHeight="1" spans="1:7">
      <c r="A293" s="253" t="s">
        <v>1813</v>
      </c>
      <c r="B293" s="253" t="s">
        <v>2171</v>
      </c>
      <c r="C293" s="251">
        <f t="shared" si="6"/>
        <v>3413.373141</v>
      </c>
      <c r="D293" s="254">
        <v>771.470141</v>
      </c>
      <c r="E293" s="254">
        <v>693.470141</v>
      </c>
      <c r="F293" s="254">
        <v>78</v>
      </c>
      <c r="G293" s="254">
        <v>2641.903</v>
      </c>
    </row>
    <row r="294" s="244" customFormat="1" ht="20.35" customHeight="1" spans="1:7">
      <c r="A294" s="253" t="s">
        <v>1814</v>
      </c>
      <c r="B294" s="253" t="s">
        <v>2172</v>
      </c>
      <c r="C294" s="251">
        <f t="shared" si="6"/>
        <v>1228.227768</v>
      </c>
      <c r="D294" s="254">
        <v>352.697768</v>
      </c>
      <c r="E294" s="254">
        <v>317.697768</v>
      </c>
      <c r="F294" s="254">
        <v>35</v>
      </c>
      <c r="G294" s="254">
        <v>875.53</v>
      </c>
    </row>
    <row r="295" s="244" customFormat="1" ht="20.35" customHeight="1" spans="1:7">
      <c r="A295" s="253" t="s">
        <v>1815</v>
      </c>
      <c r="B295" s="253" t="s">
        <v>2173</v>
      </c>
      <c r="C295" s="251">
        <f t="shared" si="6"/>
        <v>882.694063</v>
      </c>
      <c r="D295" s="254">
        <v>714.794063</v>
      </c>
      <c r="E295" s="254">
        <v>633.794063</v>
      </c>
      <c r="F295" s="254">
        <v>81</v>
      </c>
      <c r="G295" s="254">
        <v>167.9</v>
      </c>
    </row>
    <row r="296" s="244" customFormat="1" ht="20.35" customHeight="1" spans="1:7">
      <c r="A296" s="253" t="s">
        <v>1816</v>
      </c>
      <c r="B296" s="253" t="s">
        <v>2174</v>
      </c>
      <c r="C296" s="251">
        <f t="shared" si="6"/>
        <v>407.24028</v>
      </c>
      <c r="D296" s="254">
        <v>177.24028</v>
      </c>
      <c r="E296" s="254">
        <v>158.24028</v>
      </c>
      <c r="F296" s="254">
        <v>19</v>
      </c>
      <c r="G296" s="254">
        <v>230</v>
      </c>
    </row>
    <row r="297" s="244" customFormat="1" ht="20.35" customHeight="1" spans="1:7">
      <c r="A297" s="253" t="s">
        <v>1818</v>
      </c>
      <c r="B297" s="253" t="s">
        <v>2175</v>
      </c>
      <c r="C297" s="251">
        <f t="shared" si="6"/>
        <v>344.167569</v>
      </c>
      <c r="D297" s="254">
        <v>235.967569</v>
      </c>
      <c r="E297" s="254">
        <v>206.967569</v>
      </c>
      <c r="F297" s="254">
        <v>29</v>
      </c>
      <c r="G297" s="254">
        <v>108.2</v>
      </c>
    </row>
    <row r="298" s="244" customFormat="1" ht="20.35" customHeight="1" spans="1:7">
      <c r="A298" s="253" t="s">
        <v>1820</v>
      </c>
      <c r="B298" s="253" t="s">
        <v>2176</v>
      </c>
      <c r="C298" s="251">
        <f t="shared" si="6"/>
        <v>47.686438</v>
      </c>
      <c r="D298" s="254">
        <v>36.486438</v>
      </c>
      <c r="E298" s="254">
        <v>32.486438</v>
      </c>
      <c r="F298" s="254">
        <v>4</v>
      </c>
      <c r="G298" s="254">
        <v>11.2</v>
      </c>
    </row>
    <row r="299" s="244" customFormat="1" ht="20.35" customHeight="1" spans="1:7">
      <c r="A299" s="253" t="s">
        <v>1821</v>
      </c>
      <c r="B299" s="253" t="s">
        <v>2177</v>
      </c>
      <c r="C299" s="251">
        <f t="shared" si="6"/>
        <v>557.586056</v>
      </c>
      <c r="D299" s="254">
        <v>57.586056</v>
      </c>
      <c r="E299" s="254">
        <v>51.586056</v>
      </c>
      <c r="F299" s="254">
        <v>6</v>
      </c>
      <c r="G299" s="254">
        <v>500</v>
      </c>
    </row>
    <row r="300" s="244" customFormat="1" ht="22.75" customHeight="1" spans="1:7">
      <c r="A300" s="252" t="s">
        <v>2178</v>
      </c>
      <c r="B300" s="252"/>
      <c r="C300" s="251">
        <f t="shared" si="6"/>
        <v>944.650814</v>
      </c>
      <c r="D300" s="251">
        <v>814.650814</v>
      </c>
      <c r="E300" s="251">
        <v>733.650814</v>
      </c>
      <c r="F300" s="251">
        <v>81</v>
      </c>
      <c r="G300" s="251">
        <v>130</v>
      </c>
    </row>
    <row r="301" s="244" customFormat="1" ht="20.35" customHeight="1" spans="1:7">
      <c r="A301" s="253" t="s">
        <v>1823</v>
      </c>
      <c r="B301" s="253" t="s">
        <v>2179</v>
      </c>
      <c r="C301" s="251">
        <f t="shared" si="6"/>
        <v>944.650814</v>
      </c>
      <c r="D301" s="254">
        <v>814.650814</v>
      </c>
      <c r="E301" s="254">
        <v>733.650814</v>
      </c>
      <c r="F301" s="254">
        <v>81</v>
      </c>
      <c r="G301" s="254">
        <v>130</v>
      </c>
    </row>
    <row r="302" s="244" customFormat="1" ht="22.75" customHeight="1" spans="1:7">
      <c r="A302" s="252" t="s">
        <v>2180</v>
      </c>
      <c r="B302" s="252"/>
      <c r="C302" s="251">
        <f t="shared" si="6"/>
        <v>1665.761427</v>
      </c>
      <c r="D302" s="251">
        <v>1262.761427</v>
      </c>
      <c r="E302" s="251">
        <v>1137.761427</v>
      </c>
      <c r="F302" s="251">
        <v>125</v>
      </c>
      <c r="G302" s="251">
        <v>403</v>
      </c>
    </row>
    <row r="303" s="244" customFormat="1" ht="20.35" customHeight="1" spans="1:7">
      <c r="A303" s="253" t="s">
        <v>1824</v>
      </c>
      <c r="B303" s="253" t="s">
        <v>2181</v>
      </c>
      <c r="C303" s="251">
        <f t="shared" si="6"/>
        <v>1665.761427</v>
      </c>
      <c r="D303" s="254">
        <v>1262.761427</v>
      </c>
      <c r="E303" s="254">
        <v>1137.761427</v>
      </c>
      <c r="F303" s="254">
        <v>125</v>
      </c>
      <c r="G303" s="254">
        <v>403</v>
      </c>
    </row>
    <row r="304" s="244" customFormat="1" ht="22.75" customHeight="1" spans="1:7">
      <c r="A304" s="252" t="s">
        <v>2182</v>
      </c>
      <c r="B304" s="252"/>
      <c r="C304" s="251">
        <f t="shared" si="6"/>
        <v>3781.105826</v>
      </c>
      <c r="D304" s="251">
        <v>2775.705826</v>
      </c>
      <c r="E304" s="251">
        <v>2491.705826</v>
      </c>
      <c r="F304" s="251">
        <v>284</v>
      </c>
      <c r="G304" s="251">
        <v>1005.4</v>
      </c>
    </row>
    <row r="305" s="244" customFormat="1" ht="20.35" customHeight="1" spans="1:7">
      <c r="A305" s="253" t="s">
        <v>1825</v>
      </c>
      <c r="B305" s="253" t="s">
        <v>2183</v>
      </c>
      <c r="C305" s="251">
        <f t="shared" si="6"/>
        <v>3579.971208</v>
      </c>
      <c r="D305" s="254">
        <v>2586.571208</v>
      </c>
      <c r="E305" s="254">
        <v>2322.571208</v>
      </c>
      <c r="F305" s="254">
        <v>264</v>
      </c>
      <c r="G305" s="254">
        <v>993.4</v>
      </c>
    </row>
    <row r="306" s="244" customFormat="1" ht="20.35" customHeight="1" spans="1:7">
      <c r="A306" s="253" t="s">
        <v>1827</v>
      </c>
      <c r="B306" s="253" t="s">
        <v>2184</v>
      </c>
      <c r="C306" s="251">
        <f t="shared" si="6"/>
        <v>201.134618</v>
      </c>
      <c r="D306" s="254">
        <v>189.134618</v>
      </c>
      <c r="E306" s="254">
        <v>169.134618</v>
      </c>
      <c r="F306" s="254">
        <v>20</v>
      </c>
      <c r="G306" s="254">
        <v>12</v>
      </c>
    </row>
    <row r="307" s="244" customFormat="1" ht="22.75" customHeight="1" spans="1:7">
      <c r="A307" s="252" t="s">
        <v>2185</v>
      </c>
      <c r="B307" s="252"/>
      <c r="C307" s="251">
        <f t="shared" si="6"/>
        <v>1605.07254</v>
      </c>
      <c r="D307" s="251">
        <v>493.11254</v>
      </c>
      <c r="E307" s="251">
        <v>443.11254</v>
      </c>
      <c r="F307" s="251">
        <v>50</v>
      </c>
      <c r="G307" s="251">
        <v>1111.96</v>
      </c>
    </row>
    <row r="308" s="244" customFormat="1" ht="20.35" customHeight="1" spans="1:7">
      <c r="A308" s="253" t="s">
        <v>1829</v>
      </c>
      <c r="B308" s="253" t="s">
        <v>2186</v>
      </c>
      <c r="C308" s="251">
        <f t="shared" si="6"/>
        <v>1605.07254</v>
      </c>
      <c r="D308" s="254">
        <v>493.11254</v>
      </c>
      <c r="E308" s="254">
        <v>443.11254</v>
      </c>
      <c r="F308" s="254">
        <v>50</v>
      </c>
      <c r="G308" s="254">
        <v>1111.96</v>
      </c>
    </row>
    <row r="309" s="244" customFormat="1" ht="22.75" customHeight="1" spans="1:7">
      <c r="A309" s="252" t="s">
        <v>2187</v>
      </c>
      <c r="B309" s="252"/>
      <c r="C309" s="251">
        <f t="shared" si="6"/>
        <v>1953.389831</v>
      </c>
      <c r="D309" s="251">
        <v>1554.389831</v>
      </c>
      <c r="E309" s="251">
        <v>1397.389831</v>
      </c>
      <c r="F309" s="251">
        <v>157</v>
      </c>
      <c r="G309" s="251">
        <v>399</v>
      </c>
    </row>
    <row r="310" s="244" customFormat="1" ht="20.35" customHeight="1" spans="1:7">
      <c r="A310" s="253" t="s">
        <v>1830</v>
      </c>
      <c r="B310" s="253" t="s">
        <v>2188</v>
      </c>
      <c r="C310" s="251">
        <f t="shared" si="6"/>
        <v>1953.389831</v>
      </c>
      <c r="D310" s="254">
        <v>1554.389831</v>
      </c>
      <c r="E310" s="254">
        <v>1397.389831</v>
      </c>
      <c r="F310" s="254">
        <v>157</v>
      </c>
      <c r="G310" s="254">
        <v>399</v>
      </c>
    </row>
    <row r="311" s="244" customFormat="1" ht="22.75" customHeight="1" spans="1:7">
      <c r="A311" s="252" t="s">
        <v>2189</v>
      </c>
      <c r="B311" s="252"/>
      <c r="C311" s="251">
        <f t="shared" si="6"/>
        <v>311.953796</v>
      </c>
      <c r="D311" s="251">
        <v>177.953796</v>
      </c>
      <c r="E311" s="251">
        <v>160.953796</v>
      </c>
      <c r="F311" s="251">
        <v>17</v>
      </c>
      <c r="G311" s="251">
        <v>134</v>
      </c>
    </row>
    <row r="312" s="244" customFormat="1" ht="20.35" customHeight="1" spans="1:7">
      <c r="A312" s="253" t="s">
        <v>1831</v>
      </c>
      <c r="B312" s="253" t="s">
        <v>2190</v>
      </c>
      <c r="C312" s="251">
        <f t="shared" si="6"/>
        <v>311.953796</v>
      </c>
      <c r="D312" s="254">
        <v>177.953796</v>
      </c>
      <c r="E312" s="254">
        <v>160.953796</v>
      </c>
      <c r="F312" s="254">
        <v>17</v>
      </c>
      <c r="G312" s="254">
        <v>134</v>
      </c>
    </row>
    <row r="313" s="244" customFormat="1" ht="22.75" customHeight="1" spans="1:7">
      <c r="A313" s="252" t="s">
        <v>2191</v>
      </c>
      <c r="B313" s="252"/>
      <c r="C313" s="251">
        <f t="shared" si="6"/>
        <v>637.83804</v>
      </c>
      <c r="D313" s="251">
        <v>429.83804</v>
      </c>
      <c r="E313" s="251">
        <v>384.83804</v>
      </c>
      <c r="F313" s="251">
        <v>45</v>
      </c>
      <c r="G313" s="251">
        <v>208</v>
      </c>
    </row>
    <row r="314" s="244" customFormat="1" ht="20.35" customHeight="1" spans="1:7">
      <c r="A314" s="253" t="s">
        <v>1832</v>
      </c>
      <c r="B314" s="253" t="s">
        <v>2192</v>
      </c>
      <c r="C314" s="251">
        <f t="shared" si="6"/>
        <v>449.159906</v>
      </c>
      <c r="D314" s="254">
        <v>289.159906</v>
      </c>
      <c r="E314" s="254">
        <v>261.159906</v>
      </c>
      <c r="F314" s="254">
        <v>28</v>
      </c>
      <c r="G314" s="254">
        <v>160</v>
      </c>
    </row>
    <row r="315" s="244" customFormat="1" ht="20.35" customHeight="1" spans="1:7">
      <c r="A315" s="253" t="s">
        <v>1833</v>
      </c>
      <c r="B315" s="253" t="s">
        <v>2193</v>
      </c>
      <c r="C315" s="251">
        <f t="shared" si="6"/>
        <v>188.678134</v>
      </c>
      <c r="D315" s="254">
        <v>140.678134</v>
      </c>
      <c r="E315" s="254">
        <v>123.678134</v>
      </c>
      <c r="F315" s="254">
        <v>17</v>
      </c>
      <c r="G315" s="254">
        <v>48</v>
      </c>
    </row>
    <row r="316" s="244" customFormat="1" ht="22.75" customHeight="1" spans="1:7">
      <c r="A316" s="252" t="s">
        <v>2194</v>
      </c>
      <c r="B316" s="252"/>
      <c r="C316" s="251">
        <f t="shared" si="6"/>
        <v>489.518559</v>
      </c>
      <c r="D316" s="251">
        <v>359.518559</v>
      </c>
      <c r="E316" s="251">
        <v>321.518559</v>
      </c>
      <c r="F316" s="251">
        <v>38</v>
      </c>
      <c r="G316" s="251">
        <v>130</v>
      </c>
    </row>
    <row r="317" s="244" customFormat="1" ht="20.35" customHeight="1" spans="1:7">
      <c r="A317" s="253" t="s">
        <v>1834</v>
      </c>
      <c r="B317" s="253" t="s">
        <v>2195</v>
      </c>
      <c r="C317" s="251">
        <f t="shared" si="6"/>
        <v>489.518559</v>
      </c>
      <c r="D317" s="254">
        <v>359.518559</v>
      </c>
      <c r="E317" s="254">
        <v>321.518559</v>
      </c>
      <c r="F317" s="254">
        <v>38</v>
      </c>
      <c r="G317" s="254">
        <v>130</v>
      </c>
    </row>
    <row r="318" s="244" customFormat="1" ht="22.75" customHeight="1" spans="1:7">
      <c r="A318" s="252" t="s">
        <v>2196</v>
      </c>
      <c r="B318" s="252"/>
      <c r="C318" s="251">
        <f t="shared" si="6"/>
        <v>1130.513198</v>
      </c>
      <c r="D318" s="251">
        <v>604.433198</v>
      </c>
      <c r="E318" s="251">
        <v>545.433198</v>
      </c>
      <c r="F318" s="251">
        <v>59</v>
      </c>
      <c r="G318" s="251">
        <v>526.08</v>
      </c>
    </row>
    <row r="319" s="244" customFormat="1" ht="20.35" customHeight="1" spans="1:7">
      <c r="A319" s="253" t="s">
        <v>1835</v>
      </c>
      <c r="B319" s="253" t="s">
        <v>2197</v>
      </c>
      <c r="C319" s="251">
        <f t="shared" si="6"/>
        <v>1130.513198</v>
      </c>
      <c r="D319" s="254">
        <v>604.433198</v>
      </c>
      <c r="E319" s="254">
        <v>545.433198</v>
      </c>
      <c r="F319" s="254">
        <v>59</v>
      </c>
      <c r="G319" s="254">
        <v>526.08</v>
      </c>
    </row>
    <row r="320" s="244" customFormat="1" ht="22.75" customHeight="1" spans="1:7">
      <c r="A320" s="252" t="s">
        <v>2198</v>
      </c>
      <c r="B320" s="252"/>
      <c r="C320" s="251">
        <f t="shared" si="6"/>
        <v>708.667127</v>
      </c>
      <c r="D320" s="251">
        <v>683.667127</v>
      </c>
      <c r="E320" s="251">
        <v>612.667127</v>
      </c>
      <c r="F320" s="251">
        <v>71</v>
      </c>
      <c r="G320" s="251">
        <v>25</v>
      </c>
    </row>
    <row r="321" s="244" customFormat="1" ht="20.35" customHeight="1" spans="1:7">
      <c r="A321" s="253" t="s">
        <v>1837</v>
      </c>
      <c r="B321" s="253" t="s">
        <v>2199</v>
      </c>
      <c r="C321" s="251">
        <f t="shared" si="6"/>
        <v>708.667127</v>
      </c>
      <c r="D321" s="254">
        <v>683.667127</v>
      </c>
      <c r="E321" s="254">
        <v>612.667127</v>
      </c>
      <c r="F321" s="254">
        <v>71</v>
      </c>
      <c r="G321" s="254">
        <v>25</v>
      </c>
    </row>
    <row r="322" s="244" customFormat="1" ht="22.75" customHeight="1" spans="1:7">
      <c r="A322" s="252" t="s">
        <v>2200</v>
      </c>
      <c r="B322" s="252"/>
      <c r="C322" s="251">
        <f t="shared" si="6"/>
        <v>2082.247295</v>
      </c>
      <c r="D322" s="251">
        <v>1884.047295</v>
      </c>
      <c r="E322" s="251">
        <v>1603.547295</v>
      </c>
      <c r="F322" s="251">
        <v>280.5</v>
      </c>
      <c r="G322" s="251">
        <v>198.2</v>
      </c>
    </row>
    <row r="323" s="244" customFormat="1" ht="20.35" customHeight="1" spans="1:7">
      <c r="A323" s="253" t="s">
        <v>1839</v>
      </c>
      <c r="B323" s="253" t="s">
        <v>2201</v>
      </c>
      <c r="C323" s="251">
        <f t="shared" si="6"/>
        <v>2082.247295</v>
      </c>
      <c r="D323" s="254">
        <v>1884.047295</v>
      </c>
      <c r="E323" s="254">
        <v>1603.547295</v>
      </c>
      <c r="F323" s="254">
        <v>280.5</v>
      </c>
      <c r="G323" s="254">
        <v>198.2</v>
      </c>
    </row>
    <row r="324" s="244" customFormat="1" ht="22.75" customHeight="1" spans="1:7">
      <c r="A324" s="252" t="s">
        <v>2202</v>
      </c>
      <c r="B324" s="252"/>
      <c r="C324" s="251">
        <f t="shared" si="6"/>
        <v>1199.287013</v>
      </c>
      <c r="D324" s="251">
        <v>1137.787013</v>
      </c>
      <c r="E324" s="251">
        <v>972.787013</v>
      </c>
      <c r="F324" s="251">
        <v>165</v>
      </c>
      <c r="G324" s="251">
        <v>61.5</v>
      </c>
    </row>
    <row r="325" s="244" customFormat="1" ht="20.35" customHeight="1" spans="1:7">
      <c r="A325" s="253" t="s">
        <v>1841</v>
      </c>
      <c r="B325" s="253" t="s">
        <v>2203</v>
      </c>
      <c r="C325" s="251">
        <f t="shared" si="6"/>
        <v>1199.287013</v>
      </c>
      <c r="D325" s="254">
        <v>1137.787013</v>
      </c>
      <c r="E325" s="254">
        <v>972.787013</v>
      </c>
      <c r="F325" s="254">
        <v>165</v>
      </c>
      <c r="G325" s="254">
        <v>61.5</v>
      </c>
    </row>
    <row r="326" s="244" customFormat="1" ht="22.75" customHeight="1" spans="1:7">
      <c r="A326" s="252" t="s">
        <v>2204</v>
      </c>
      <c r="B326" s="252"/>
      <c r="C326" s="251">
        <f t="shared" si="6"/>
        <v>916.7036</v>
      </c>
      <c r="D326" s="251">
        <v>696.4036</v>
      </c>
      <c r="E326" s="251">
        <v>591.4036</v>
      </c>
      <c r="F326" s="251">
        <v>105</v>
      </c>
      <c r="G326" s="251">
        <v>220.3</v>
      </c>
    </row>
    <row r="327" s="244" customFormat="1" ht="20.35" customHeight="1" spans="1:7">
      <c r="A327" s="253" t="s">
        <v>1843</v>
      </c>
      <c r="B327" s="253" t="s">
        <v>2205</v>
      </c>
      <c r="C327" s="251">
        <f t="shared" ref="C327:C354" si="7">D327+G327</f>
        <v>916.7036</v>
      </c>
      <c r="D327" s="254">
        <v>696.4036</v>
      </c>
      <c r="E327" s="254">
        <v>591.4036</v>
      </c>
      <c r="F327" s="254">
        <v>105</v>
      </c>
      <c r="G327" s="254">
        <v>220.3</v>
      </c>
    </row>
    <row r="328" s="244" customFormat="1" ht="22.75" customHeight="1" spans="1:7">
      <c r="A328" s="252" t="s">
        <v>2206</v>
      </c>
      <c r="B328" s="252"/>
      <c r="C328" s="251">
        <f t="shared" si="7"/>
        <v>1202.25782</v>
      </c>
      <c r="D328" s="251">
        <v>679.15782</v>
      </c>
      <c r="E328" s="251">
        <v>581.65782</v>
      </c>
      <c r="F328" s="251">
        <v>97.5</v>
      </c>
      <c r="G328" s="251">
        <v>523.1</v>
      </c>
    </row>
    <row r="329" s="244" customFormat="1" ht="20.35" customHeight="1" spans="1:7">
      <c r="A329" s="253" t="s">
        <v>1845</v>
      </c>
      <c r="B329" s="253" t="s">
        <v>2207</v>
      </c>
      <c r="C329" s="251">
        <f t="shared" si="7"/>
        <v>1202.25782</v>
      </c>
      <c r="D329" s="254">
        <v>679.15782</v>
      </c>
      <c r="E329" s="254">
        <v>581.65782</v>
      </c>
      <c r="F329" s="254">
        <v>97.5</v>
      </c>
      <c r="G329" s="254">
        <v>523.1</v>
      </c>
    </row>
    <row r="330" s="244" customFormat="1" ht="22.75" customHeight="1" spans="1:7">
      <c r="A330" s="252" t="s">
        <v>2208</v>
      </c>
      <c r="B330" s="252"/>
      <c r="C330" s="251">
        <f t="shared" si="7"/>
        <v>1744.21617</v>
      </c>
      <c r="D330" s="251">
        <v>1164.31617</v>
      </c>
      <c r="E330" s="251">
        <v>1003.81617</v>
      </c>
      <c r="F330" s="251">
        <v>160.5</v>
      </c>
      <c r="G330" s="251">
        <v>579.9</v>
      </c>
    </row>
    <row r="331" s="244" customFormat="1" ht="20.35" customHeight="1" spans="1:7">
      <c r="A331" s="253" t="s">
        <v>1847</v>
      </c>
      <c r="B331" s="253" t="s">
        <v>2209</v>
      </c>
      <c r="C331" s="251">
        <f t="shared" si="7"/>
        <v>1744.21617</v>
      </c>
      <c r="D331" s="254">
        <v>1164.31617</v>
      </c>
      <c r="E331" s="254">
        <v>1003.81617</v>
      </c>
      <c r="F331" s="254">
        <v>160.5</v>
      </c>
      <c r="G331" s="254">
        <v>579.9</v>
      </c>
    </row>
    <row r="332" s="244" customFormat="1" ht="22.75" customHeight="1" spans="1:7">
      <c r="A332" s="252" t="s">
        <v>2210</v>
      </c>
      <c r="B332" s="252"/>
      <c r="C332" s="251">
        <f t="shared" si="7"/>
        <v>1552.683174</v>
      </c>
      <c r="D332" s="251">
        <v>1127.083174</v>
      </c>
      <c r="E332" s="251">
        <v>963.583174</v>
      </c>
      <c r="F332" s="251">
        <v>163.5</v>
      </c>
      <c r="G332" s="251">
        <v>425.6</v>
      </c>
    </row>
    <row r="333" s="244" customFormat="1" ht="20.35" customHeight="1" spans="1:7">
      <c r="A333" s="253" t="s">
        <v>1849</v>
      </c>
      <c r="B333" s="253" t="s">
        <v>2211</v>
      </c>
      <c r="C333" s="251">
        <f t="shared" si="7"/>
        <v>1552.683174</v>
      </c>
      <c r="D333" s="254">
        <v>1127.083174</v>
      </c>
      <c r="E333" s="254">
        <v>963.583174</v>
      </c>
      <c r="F333" s="254">
        <v>163.5</v>
      </c>
      <c r="G333" s="254">
        <v>425.6</v>
      </c>
    </row>
    <row r="334" s="244" customFormat="1" ht="22.75" customHeight="1" spans="1:7">
      <c r="A334" s="252" t="s">
        <v>2212</v>
      </c>
      <c r="B334" s="252"/>
      <c r="C334" s="251">
        <f t="shared" si="7"/>
        <v>907.348492</v>
      </c>
      <c r="D334" s="251">
        <v>811.448492</v>
      </c>
      <c r="E334" s="251">
        <v>688.448492</v>
      </c>
      <c r="F334" s="251">
        <v>123</v>
      </c>
      <c r="G334" s="251">
        <v>95.9</v>
      </c>
    </row>
    <row r="335" s="244" customFormat="1" ht="20.35" customHeight="1" spans="1:7">
      <c r="A335" s="253" t="s">
        <v>1851</v>
      </c>
      <c r="B335" s="253" t="s">
        <v>2213</v>
      </c>
      <c r="C335" s="251">
        <f t="shared" si="7"/>
        <v>907.348492</v>
      </c>
      <c r="D335" s="254">
        <v>811.448492</v>
      </c>
      <c r="E335" s="254">
        <v>688.448492</v>
      </c>
      <c r="F335" s="254">
        <v>123</v>
      </c>
      <c r="G335" s="254">
        <v>95.9</v>
      </c>
    </row>
    <row r="336" s="244" customFormat="1" ht="22.75" customHeight="1" spans="1:7">
      <c r="A336" s="252" t="s">
        <v>2214</v>
      </c>
      <c r="B336" s="252"/>
      <c r="C336" s="251">
        <f t="shared" si="7"/>
        <v>648.929056</v>
      </c>
      <c r="D336" s="251">
        <v>590.729056</v>
      </c>
      <c r="E336" s="251">
        <v>493.229056</v>
      </c>
      <c r="F336" s="251">
        <v>97.5</v>
      </c>
      <c r="G336" s="251">
        <v>58.2</v>
      </c>
    </row>
    <row r="337" s="244" customFormat="1" ht="20.35" customHeight="1" spans="1:7">
      <c r="A337" s="253" t="s">
        <v>1853</v>
      </c>
      <c r="B337" s="253" t="s">
        <v>2215</v>
      </c>
      <c r="C337" s="251">
        <f t="shared" si="7"/>
        <v>648.929056</v>
      </c>
      <c r="D337" s="254">
        <v>590.729056</v>
      </c>
      <c r="E337" s="254">
        <v>493.229056</v>
      </c>
      <c r="F337" s="254">
        <v>97.5</v>
      </c>
      <c r="G337" s="254">
        <v>58.2</v>
      </c>
    </row>
    <row r="338" s="244" customFormat="1" ht="22.75" customHeight="1" spans="1:7">
      <c r="A338" s="252" t="s">
        <v>2216</v>
      </c>
      <c r="B338" s="252"/>
      <c r="C338" s="251">
        <f t="shared" si="7"/>
        <v>2054.98042</v>
      </c>
      <c r="D338" s="251">
        <v>1179.68042</v>
      </c>
      <c r="E338" s="251">
        <v>1008.68042</v>
      </c>
      <c r="F338" s="251">
        <v>171</v>
      </c>
      <c r="G338" s="251">
        <v>875.3</v>
      </c>
    </row>
    <row r="339" s="244" customFormat="1" ht="20.35" customHeight="1" spans="1:7">
      <c r="A339" s="253" t="s">
        <v>1855</v>
      </c>
      <c r="B339" s="253" t="s">
        <v>2217</v>
      </c>
      <c r="C339" s="251">
        <f t="shared" si="7"/>
        <v>2054.98042</v>
      </c>
      <c r="D339" s="254">
        <v>1179.68042</v>
      </c>
      <c r="E339" s="254">
        <v>1008.68042</v>
      </c>
      <c r="F339" s="254">
        <v>171</v>
      </c>
      <c r="G339" s="254">
        <v>875.3</v>
      </c>
    </row>
    <row r="340" s="244" customFormat="1" ht="22.75" customHeight="1" spans="1:7">
      <c r="A340" s="252" t="s">
        <v>2218</v>
      </c>
      <c r="B340" s="252"/>
      <c r="C340" s="251">
        <f t="shared" si="7"/>
        <v>2056.834604</v>
      </c>
      <c r="D340" s="251">
        <v>1052.704604</v>
      </c>
      <c r="E340" s="251">
        <v>887.704604</v>
      </c>
      <c r="F340" s="251">
        <v>165</v>
      </c>
      <c r="G340" s="251">
        <v>1004.13</v>
      </c>
    </row>
    <row r="341" s="244" customFormat="1" ht="20.35" customHeight="1" spans="1:7">
      <c r="A341" s="253" t="s">
        <v>1857</v>
      </c>
      <c r="B341" s="253" t="s">
        <v>2219</v>
      </c>
      <c r="C341" s="251">
        <f t="shared" si="7"/>
        <v>2056.834604</v>
      </c>
      <c r="D341" s="254">
        <v>1052.704604</v>
      </c>
      <c r="E341" s="254">
        <v>887.704604</v>
      </c>
      <c r="F341" s="254">
        <v>165</v>
      </c>
      <c r="G341" s="254">
        <v>1004.13</v>
      </c>
    </row>
    <row r="342" s="244" customFormat="1" ht="22.75" customHeight="1" spans="1:7">
      <c r="A342" s="252" t="s">
        <v>2220</v>
      </c>
      <c r="B342" s="252"/>
      <c r="C342" s="251">
        <f t="shared" si="7"/>
        <v>1910.738328</v>
      </c>
      <c r="D342" s="251">
        <v>1180.838328</v>
      </c>
      <c r="E342" s="251">
        <v>1009.838328</v>
      </c>
      <c r="F342" s="251">
        <v>171</v>
      </c>
      <c r="G342" s="251">
        <v>729.9</v>
      </c>
    </row>
    <row r="343" s="244" customFormat="1" ht="20.35" customHeight="1" spans="1:7">
      <c r="A343" s="253" t="s">
        <v>1859</v>
      </c>
      <c r="B343" s="253" t="s">
        <v>2221</v>
      </c>
      <c r="C343" s="251">
        <f t="shared" si="7"/>
        <v>1910.738328</v>
      </c>
      <c r="D343" s="254">
        <v>1180.838328</v>
      </c>
      <c r="E343" s="254">
        <v>1009.838328</v>
      </c>
      <c r="F343" s="254">
        <v>171</v>
      </c>
      <c r="G343" s="254">
        <v>729.9</v>
      </c>
    </row>
    <row r="344" s="244" customFormat="1" ht="22.75" customHeight="1" spans="1:7">
      <c r="A344" s="252" t="s">
        <v>2222</v>
      </c>
      <c r="B344" s="252"/>
      <c r="C344" s="251">
        <f t="shared" si="7"/>
        <v>1695.583362</v>
      </c>
      <c r="D344" s="251">
        <v>779.413362</v>
      </c>
      <c r="E344" s="251">
        <v>660.913362</v>
      </c>
      <c r="F344" s="251">
        <v>118.5</v>
      </c>
      <c r="G344" s="251">
        <v>916.17</v>
      </c>
    </row>
    <row r="345" s="244" customFormat="1" ht="20.35" customHeight="1" spans="1:7">
      <c r="A345" s="253" t="s">
        <v>1861</v>
      </c>
      <c r="B345" s="253" t="s">
        <v>2223</v>
      </c>
      <c r="C345" s="251">
        <f t="shared" si="7"/>
        <v>1695.583362</v>
      </c>
      <c r="D345" s="254">
        <v>779.413362</v>
      </c>
      <c r="E345" s="254">
        <v>660.913362</v>
      </c>
      <c r="F345" s="254">
        <v>118.5</v>
      </c>
      <c r="G345" s="254">
        <v>916.17</v>
      </c>
    </row>
    <row r="346" s="244" customFormat="1" ht="22.75" customHeight="1" spans="1:7">
      <c r="A346" s="252" t="s">
        <v>2224</v>
      </c>
      <c r="B346" s="252"/>
      <c r="C346" s="251">
        <f t="shared" si="7"/>
        <v>212200.98</v>
      </c>
      <c r="D346" s="251"/>
      <c r="E346" s="251"/>
      <c r="F346" s="251"/>
      <c r="G346" s="251">
        <f>SUM(G347:G354)</f>
        <v>212200.98</v>
      </c>
    </row>
    <row r="347" s="244" customFormat="1" ht="20.35" customHeight="1" spans="1:7">
      <c r="A347" s="253" t="s">
        <v>1863</v>
      </c>
      <c r="B347" s="253" t="s">
        <v>2225</v>
      </c>
      <c r="C347" s="251">
        <f t="shared" si="7"/>
        <v>150957.84</v>
      </c>
      <c r="D347" s="254"/>
      <c r="E347" s="254"/>
      <c r="F347" s="254"/>
      <c r="G347" s="254">
        <f>150978.84-21</f>
        <v>150957.84</v>
      </c>
    </row>
    <row r="348" s="244" customFormat="1" ht="20.35" customHeight="1" spans="1:7">
      <c r="A348" s="253" t="s">
        <v>1865</v>
      </c>
      <c r="B348" s="253" t="s">
        <v>2226</v>
      </c>
      <c r="C348" s="251">
        <f t="shared" si="7"/>
        <v>1597.28</v>
      </c>
      <c r="D348" s="254"/>
      <c r="E348" s="254"/>
      <c r="F348" s="254"/>
      <c r="G348" s="254">
        <v>1597.28</v>
      </c>
    </row>
    <row r="349" s="244" customFormat="1" ht="20.35" customHeight="1" spans="1:7">
      <c r="A349" s="253" t="s">
        <v>1867</v>
      </c>
      <c r="B349" s="253" t="s">
        <v>2227</v>
      </c>
      <c r="C349" s="251">
        <f t="shared" si="7"/>
        <v>33821.73</v>
      </c>
      <c r="D349" s="254"/>
      <c r="E349" s="254"/>
      <c r="F349" s="254"/>
      <c r="G349" s="254">
        <f>33365.85+455.88</f>
        <v>33821.73</v>
      </c>
    </row>
    <row r="350" s="244" customFormat="1" ht="20.35" customHeight="1" spans="1:7">
      <c r="A350" s="253" t="s">
        <v>1869</v>
      </c>
      <c r="B350" s="253" t="s">
        <v>2228</v>
      </c>
      <c r="C350" s="251">
        <f t="shared" si="7"/>
        <v>382</v>
      </c>
      <c r="D350" s="254"/>
      <c r="E350" s="254"/>
      <c r="F350" s="254"/>
      <c r="G350" s="254">
        <v>382</v>
      </c>
    </row>
    <row r="351" s="244" customFormat="1" ht="20.35" customHeight="1" spans="1:7">
      <c r="A351" s="253" t="s">
        <v>1871</v>
      </c>
      <c r="B351" s="253" t="s">
        <v>2229</v>
      </c>
      <c r="C351" s="251">
        <f t="shared" si="7"/>
        <v>230</v>
      </c>
      <c r="D351" s="254"/>
      <c r="E351" s="254"/>
      <c r="F351" s="254"/>
      <c r="G351" s="254">
        <v>230</v>
      </c>
    </row>
    <row r="352" s="244" customFormat="1" ht="20.35" customHeight="1" spans="1:7">
      <c r="A352" s="253" t="s">
        <v>1873</v>
      </c>
      <c r="B352" s="253" t="s">
        <v>2230</v>
      </c>
      <c r="C352" s="251">
        <f t="shared" si="7"/>
        <v>62.74</v>
      </c>
      <c r="D352" s="254"/>
      <c r="E352" s="254"/>
      <c r="F352" s="254"/>
      <c r="G352" s="254">
        <v>62.74</v>
      </c>
    </row>
    <row r="353" s="244" customFormat="1" ht="20.35" customHeight="1" spans="1:7">
      <c r="A353" s="253" t="s">
        <v>1875</v>
      </c>
      <c r="B353" s="253" t="s">
        <v>2231</v>
      </c>
      <c r="C353" s="251">
        <f t="shared" si="7"/>
        <v>21099.39</v>
      </c>
      <c r="D353" s="254"/>
      <c r="E353" s="254"/>
      <c r="F353" s="254"/>
      <c r="G353" s="254">
        <v>21099.39</v>
      </c>
    </row>
    <row r="354" s="244" customFormat="1" ht="20.35" customHeight="1" spans="1:7">
      <c r="A354" s="253" t="s">
        <v>1877</v>
      </c>
      <c r="B354" s="253" t="s">
        <v>2232</v>
      </c>
      <c r="C354" s="251">
        <f t="shared" si="7"/>
        <v>4050</v>
      </c>
      <c r="D354" s="254"/>
      <c r="E354" s="254"/>
      <c r="F354" s="254"/>
      <c r="G354" s="254">
        <v>4050</v>
      </c>
    </row>
  </sheetData>
  <mergeCells count="83">
    <mergeCell ref="A2:G2"/>
    <mergeCell ref="A3:G3"/>
    <mergeCell ref="A4:B4"/>
    <mergeCell ref="D4:F4"/>
    <mergeCell ref="A6:B6"/>
    <mergeCell ref="A7:B7"/>
    <mergeCell ref="A9:B9"/>
    <mergeCell ref="A11:B11"/>
    <mergeCell ref="A14:B14"/>
    <mergeCell ref="A16:B16"/>
    <mergeCell ref="A21:B21"/>
    <mergeCell ref="A23:B23"/>
    <mergeCell ref="A25:B25"/>
    <mergeCell ref="A137:B137"/>
    <mergeCell ref="A139:B139"/>
    <mergeCell ref="A141:B141"/>
    <mergeCell ref="A143:B143"/>
    <mergeCell ref="A145:B145"/>
    <mergeCell ref="A147:B147"/>
    <mergeCell ref="A155:B155"/>
    <mergeCell ref="A157:B157"/>
    <mergeCell ref="A159:B159"/>
    <mergeCell ref="A161:B161"/>
    <mergeCell ref="A163:B163"/>
    <mergeCell ref="A165:B165"/>
    <mergeCell ref="A167:B167"/>
    <mergeCell ref="A169:B169"/>
    <mergeCell ref="A171:B171"/>
    <mergeCell ref="A174:B174"/>
    <mergeCell ref="A176:B176"/>
    <mergeCell ref="A178:B178"/>
    <mergeCell ref="A181:B181"/>
    <mergeCell ref="A185:B185"/>
    <mergeCell ref="A187:B187"/>
    <mergeCell ref="A189:B189"/>
    <mergeCell ref="A191:B191"/>
    <mergeCell ref="A193:B193"/>
    <mergeCell ref="A195:B195"/>
    <mergeCell ref="A197:B197"/>
    <mergeCell ref="A203:B203"/>
    <mergeCell ref="A237:B237"/>
    <mergeCell ref="A239:B239"/>
    <mergeCell ref="A248:B248"/>
    <mergeCell ref="A250:B250"/>
    <mergeCell ref="A252:B252"/>
    <mergeCell ref="A257:B257"/>
    <mergeCell ref="A261:B261"/>
    <mergeCell ref="A266:B266"/>
    <mergeCell ref="A268:B268"/>
    <mergeCell ref="A270:B270"/>
    <mergeCell ref="A272:B272"/>
    <mergeCell ref="A274:B274"/>
    <mergeCell ref="A276:B276"/>
    <mergeCell ref="A278:B278"/>
    <mergeCell ref="A280:B280"/>
    <mergeCell ref="A288:B288"/>
    <mergeCell ref="A290:B290"/>
    <mergeCell ref="A300:B300"/>
    <mergeCell ref="A302:B302"/>
    <mergeCell ref="A304:B304"/>
    <mergeCell ref="A307:B307"/>
    <mergeCell ref="A309:B309"/>
    <mergeCell ref="A311:B311"/>
    <mergeCell ref="A313:B313"/>
    <mergeCell ref="A316:B316"/>
    <mergeCell ref="A318:B318"/>
    <mergeCell ref="A320:B320"/>
    <mergeCell ref="A322:B322"/>
    <mergeCell ref="A324:B324"/>
    <mergeCell ref="A326:B326"/>
    <mergeCell ref="A328:B328"/>
    <mergeCell ref="A330:B330"/>
    <mergeCell ref="A332:B332"/>
    <mergeCell ref="A334:B334"/>
    <mergeCell ref="A336:B336"/>
    <mergeCell ref="A338:B338"/>
    <mergeCell ref="A340:B340"/>
    <mergeCell ref="A342:B342"/>
    <mergeCell ref="A344:B344"/>
    <mergeCell ref="A346:B346"/>
    <mergeCell ref="A149:A150"/>
    <mergeCell ref="C4:C5"/>
    <mergeCell ref="G4:G5"/>
  </mergeCells>
  <pageMargins left="0.751388888888889" right="0.751388888888889" top="0.802777777777778" bottom="0.605555555555556" header="0.511805555555556" footer="0.51180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表1-1</vt:lpstr>
      <vt:lpstr>表1-2</vt:lpstr>
      <vt:lpstr>表2-1</vt:lpstr>
      <vt:lpstr>表2-2</vt:lpstr>
      <vt:lpstr>表2-3</vt:lpstr>
      <vt:lpstr>表3</vt:lpstr>
      <vt:lpstr>表4</vt:lpstr>
      <vt:lpstr>表5-1</vt:lpstr>
      <vt:lpstr>表5-2</vt:lpstr>
      <vt:lpstr>表6</vt:lpstr>
      <vt:lpstr>表7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SOYO</dc:creator>
  <cp:lastModifiedBy>SOYO</cp:lastModifiedBy>
  <dcterms:created xsi:type="dcterms:W3CDTF">2021-10-11T13:00:00Z</dcterms:created>
  <dcterms:modified xsi:type="dcterms:W3CDTF">2022-05-13T08:01:16Z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  <property fmtid="{D5CDD505-2E9C-101B-9397-08002B2CF9AE}" pid="3" name="ICV">
    <vt:lpwstr>CCF3574258E7463198621F15FCFE70A0</vt:lpwstr>
  </property>
</Properties>
</file>